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490" windowHeight="7455" tabRatio="647" firstSheet="2" activeTab="2"/>
  </bookViews>
  <sheets>
    <sheet name="Chart1" sheetId="14" state="hidden" r:id="rId1"/>
    <sheet name="Sheet1" sheetId="15" state="hidden" r:id="rId2"/>
    <sheet name="DETAILED TAKE-OFF SE" sheetId="16" r:id="rId3"/>
  </sheets>
  <definedNames>
    <definedName name="_xlnm.Print_Area" localSheetId="2">'DETAILED TAKE-OFF SE'!$A$1:$J$56</definedName>
  </definedNames>
  <calcPr calcId="124519"/>
</workbook>
</file>

<file path=xl/calcChain.xml><?xml version="1.0" encoding="utf-8"?>
<calcChain xmlns="http://schemas.openxmlformats.org/spreadsheetml/2006/main">
  <c r="J7" i="16"/>
  <c r="F22" l="1"/>
  <c r="I22" s="1"/>
  <c r="F21"/>
  <c r="I21" s="1"/>
  <c r="F20"/>
  <c r="I20" s="1"/>
  <c r="F25"/>
  <c r="I25" s="1"/>
  <c r="F26"/>
  <c r="I26" s="1"/>
  <c r="F27"/>
  <c r="I27"/>
  <c r="F39"/>
  <c r="I39" s="1"/>
  <c r="A37" l="1"/>
  <c r="A38"/>
  <c r="A40"/>
  <c r="A41"/>
  <c r="A53"/>
  <c r="F50"/>
  <c r="I50" s="1"/>
  <c r="F51"/>
  <c r="I51" s="1"/>
  <c r="F52"/>
  <c r="I52" s="1"/>
  <c r="F36"/>
  <c r="I36" s="1"/>
  <c r="F35" l="1"/>
  <c r="I35" s="1"/>
  <c r="D11"/>
  <c r="F11" s="1"/>
  <c r="F15"/>
  <c r="I15" s="1"/>
  <c r="F19"/>
  <c r="I19" s="1"/>
  <c r="F23"/>
  <c r="I23" s="1"/>
  <c r="F24"/>
  <c r="I24" s="1"/>
  <c r="D16"/>
  <c r="F16" s="1"/>
  <c r="I16" s="1"/>
  <c r="D17"/>
  <c r="F17" s="1"/>
  <c r="I17" s="1"/>
  <c r="D18"/>
  <c r="F18" s="1"/>
  <c r="I18" s="1"/>
  <c r="D14"/>
  <c r="F14" s="1"/>
  <c r="I14" s="1"/>
  <c r="D13"/>
  <c r="F13" s="1"/>
  <c r="I13" s="1"/>
  <c r="D12"/>
  <c r="F12" s="1"/>
  <c r="I12" s="1"/>
  <c r="F42"/>
  <c r="D34"/>
  <c r="F34" s="1"/>
  <c r="I34" s="1"/>
  <c r="F48"/>
  <c r="I48" s="1"/>
  <c r="F31"/>
  <c r="I31" s="1"/>
  <c r="F49"/>
  <c r="I49" s="1"/>
  <c r="F47"/>
  <c r="I47" s="1"/>
  <c r="F32"/>
  <c r="I32" s="1"/>
  <c r="F33"/>
  <c r="I33" s="1"/>
  <c r="F43"/>
  <c r="F44"/>
  <c r="F45"/>
  <c r="D10"/>
  <c r="A9"/>
  <c r="I11" l="1"/>
  <c r="I42"/>
  <c r="F46"/>
  <c r="F30"/>
  <c r="F10"/>
  <c r="A6"/>
  <c r="A7"/>
  <c r="A8"/>
  <c r="I46" l="1"/>
  <c r="I10"/>
  <c r="A10"/>
  <c r="A11" s="1"/>
  <c r="A12" s="1"/>
  <c r="I43"/>
  <c r="I44"/>
  <c r="I30"/>
  <c r="I45"/>
  <c r="I54" l="1"/>
  <c r="I55" s="1"/>
  <c r="A13"/>
  <c r="A14" l="1"/>
  <c r="I56"/>
  <c r="A15" l="1"/>
  <c r="J54"/>
  <c r="J55" s="1"/>
  <c r="J56" s="1"/>
  <c r="A16" l="1"/>
  <c r="A17" s="1"/>
  <c r="A18" l="1"/>
  <c r="A19" l="1"/>
  <c r="A20" s="1"/>
  <c r="A21" s="1"/>
  <c r="A22" s="1"/>
  <c r="A23" s="1"/>
  <c r="A24" l="1"/>
  <c r="A29" l="1"/>
  <c r="A25"/>
  <c r="A26" s="1"/>
  <c r="A27" l="1"/>
  <c r="A30" l="1"/>
  <c r="A31" s="1"/>
  <c r="A32" s="1"/>
  <c r="A33" s="1"/>
  <c r="A34" s="1"/>
  <c r="A35" s="1"/>
  <c r="A36" s="1"/>
  <c r="A39" l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<sst xmlns="http://schemas.openxmlformats.org/spreadsheetml/2006/main" count="93" uniqueCount="58">
  <si>
    <t>DESCRIPTION</t>
  </si>
  <si>
    <t>UNIT COST</t>
  </si>
  <si>
    <t>SUB TOTAL</t>
  </si>
  <si>
    <t>SR #</t>
  </si>
  <si>
    <t>QUANTITY</t>
  </si>
  <si>
    <t>WASTAGE
(10%)</t>
  </si>
  <si>
    <t>QTY WITH
WASTAGE</t>
  </si>
  <si>
    <t>UNIT OF
MEASURMENT</t>
  </si>
  <si>
    <t>TOTAL ITEM
COST</t>
  </si>
  <si>
    <t>TOTAL TRADE
COST</t>
  </si>
  <si>
    <t>TOTAL BID</t>
  </si>
  <si>
    <t>OVERHEAD &amp; PROFIT (25%)</t>
  </si>
  <si>
    <t>CSI SECT</t>
  </si>
  <si>
    <t>DIV. 07</t>
  </si>
  <si>
    <t>THERMAL &amp; MOISTURE PROTECTION</t>
  </si>
  <si>
    <t>sf</t>
  </si>
  <si>
    <t>lf</t>
  </si>
  <si>
    <t>ROOFING</t>
  </si>
  <si>
    <t>SIDING</t>
  </si>
  <si>
    <t>DECORATIVE MATERIAL</t>
  </si>
  <si>
    <t>3-1/2" Vinyl Casing around Doors &amp; Windows</t>
  </si>
  <si>
    <t>5" ALUMINIUM OGEE GUTTER</t>
  </si>
  <si>
    <t>Aluminium Downspout</t>
  </si>
  <si>
    <t>AZEK DOUBLE BOARD</t>
  </si>
  <si>
    <t>AZEK PANEL</t>
  </si>
  <si>
    <t>AZEK TRIM BOARD</t>
  </si>
  <si>
    <t>FIBERGLASS SHINGLES OVER 12:10 PITCHED ROOF</t>
  </si>
  <si>
    <t>FIBERGLASS SHINGLES OVER 12:6 PITCHED ROOF</t>
  </si>
  <si>
    <t>FIBERGLASS SHINGLES OVER 12:9 PITCHED ROOF</t>
  </si>
  <si>
    <t>HORIZONTAL VINYL SIDING</t>
  </si>
  <si>
    <t>ICE &amp; WATER SHEILD</t>
  </si>
  <si>
    <t>METAL ROOFING PANELS</t>
  </si>
  <si>
    <t>STANDING SEAM METAL ROOFING OVER 12:10 PITCHED ROOF</t>
  </si>
  <si>
    <t>VALLEY FLASHING (TYP.)</t>
  </si>
  <si>
    <t>VINYL SHINGLE SIDING PANELS</t>
  </si>
  <si>
    <t>10" Decorative Column</t>
  </si>
  <si>
    <t>Synthetic Stone Window Sills</t>
  </si>
  <si>
    <t>Synthetic Stone Window Heads</t>
  </si>
  <si>
    <t>9" FYPON Window Heads</t>
  </si>
  <si>
    <t>10" BENT ALUM. FLASHING @ EPDM TO SHINGLE ROOF TRANSITION</t>
  </si>
  <si>
    <t>SEALENT WATER BLOCK @ EPDM TO SHINGLE ROOF TRANSITION</t>
  </si>
  <si>
    <t>18" CONT. ICE &amp; WATER SHEILD  @ EPDM TO SHINGLE ROOF TRANSITION</t>
  </si>
  <si>
    <t>1 x 6 over 1 x 12 Aluminum Wrapped Trim Boards</t>
  </si>
  <si>
    <t>5-1/2" ALOCOA *TFOP-55 TRIM</t>
  </si>
  <si>
    <t>SELF ADHEREING MEMBRANE FLASHING AND SEALENT @ EPDM TO SHINGLE ROOF TRANSITION</t>
  </si>
  <si>
    <t>1" AZEK TRIM HALFROUND</t>
  </si>
  <si>
    <t>5/4 x 8 Azek trim board</t>
  </si>
  <si>
    <t>AZEK TRIM BOARD( CORNICE)</t>
  </si>
  <si>
    <t>1 x 4 AZEK TRIM BOARD</t>
  </si>
  <si>
    <t>2" SYNTHETIC STONE VENEER</t>
  </si>
  <si>
    <t>STONE WORK</t>
  </si>
  <si>
    <t>Ridge</t>
  </si>
  <si>
    <t>Hip</t>
  </si>
  <si>
    <t>Starter</t>
  </si>
  <si>
    <t>0.60" THICK EPDM ROOFING OVER BONDING ADHESIVE AND ADHERED  ( CLASS B), 1/2" COVER BOARD PER MFR GUIDELINES OVER   OVER 12:1/4" PITCHED ROOF</t>
  </si>
  <si>
    <t xml:space="preserve">METAL COPING </t>
  </si>
  <si>
    <t xml:space="preserve">PARAPET WALL </t>
  </si>
  <si>
    <t>DOWNSPOUTS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</si>
</sst>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_(* #,##0_);_(* \(#,##0\);_(* &quot;-&quot;??_);_(@_)"/>
    <numFmt numFmtId="168" formatCode="[$-409]d\-mmm\-yy;@"/>
  </numFmts>
  <fonts count="46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 tint="-4.9989318521683403E-2"/>
      <name val="Arial"/>
      <family val="2"/>
    </font>
    <font>
      <b/>
      <sz val="24"/>
      <color rgb="FFFF000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E4D83C"/>
      <name val="Calibri"/>
      <family val="2"/>
      <scheme val="minor"/>
    </font>
    <font>
      <b/>
      <sz val="12"/>
      <color rgb="FF00206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CE4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2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23" fillId="0" borderId="0"/>
    <xf numFmtId="0" fontId="5" fillId="0" borderId="0"/>
    <xf numFmtId="0" fontId="24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28" fillId="0" borderId="0" xfId="0" applyFont="1" applyBorder="1"/>
    <xf numFmtId="9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165" fontId="28" fillId="0" borderId="0" xfId="0" applyNumberFormat="1" applyFont="1" applyBorder="1" applyAlignment="1">
      <alignment vertical="center"/>
    </xf>
    <xf numFmtId="0" fontId="28" fillId="0" borderId="15" xfId="0" applyFont="1" applyBorder="1"/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/>
    </xf>
    <xf numFmtId="41" fontId="28" fillId="0" borderId="0" xfId="0" applyNumberFormat="1" applyFont="1" applyFill="1" applyBorder="1" applyAlignment="1">
      <alignment horizontal="right" vertical="center"/>
    </xf>
    <xf numFmtId="1" fontId="28" fillId="0" borderId="15" xfId="0" applyNumberFormat="1" applyFont="1" applyFill="1" applyBorder="1" applyAlignment="1">
      <alignment horizontal="center" vertical="top"/>
    </xf>
    <xf numFmtId="9" fontId="28" fillId="0" borderId="0" xfId="0" applyNumberFormat="1" applyFont="1" applyFill="1" applyBorder="1"/>
    <xf numFmtId="1" fontId="28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wrapText="1"/>
    </xf>
    <xf numFmtId="167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166" fontId="28" fillId="0" borderId="0" xfId="0" applyNumberFormat="1" applyFont="1" applyFill="1" applyBorder="1" applyAlignment="1">
      <alignment vertical="center"/>
    </xf>
    <xf numFmtId="9" fontId="28" fillId="0" borderId="0" xfId="0" applyNumberFormat="1" applyFont="1" applyFill="1" applyBorder="1" applyAlignment="1">
      <alignment vertical="center"/>
    </xf>
    <xf numFmtId="0" fontId="27" fillId="0" borderId="0" xfId="0" applyFont="1"/>
    <xf numFmtId="0" fontId="36" fillId="25" borderId="0" xfId="0" applyFont="1" applyFill="1"/>
    <xf numFmtId="0" fontId="29" fillId="25" borderId="0" xfId="0" applyFont="1" applyFill="1"/>
    <xf numFmtId="0" fontId="34" fillId="24" borderId="0" xfId="0" applyFont="1" applyFill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0" xfId="0"/>
    <xf numFmtId="0" fontId="37" fillId="0" borderId="0" xfId="0" applyFont="1" applyFill="1" applyBorder="1" applyAlignment="1">
      <alignment horizontal="justify" vertical="center"/>
    </xf>
    <xf numFmtId="0" fontId="31" fillId="24" borderId="0" xfId="89" applyFont="1" applyFill="1"/>
    <xf numFmtId="0" fontId="5" fillId="24" borderId="0" xfId="89" applyFill="1"/>
    <xf numFmtId="0" fontId="30" fillId="24" borderId="0" xfId="89" applyFont="1" applyFill="1"/>
    <xf numFmtId="0" fontId="35" fillId="24" borderId="0" xfId="89" applyFont="1" applyFill="1" applyAlignment="1">
      <alignment vertical="center" wrapText="1"/>
    </xf>
    <xf numFmtId="0" fontId="39" fillId="24" borderId="0" xfId="89" applyFont="1" applyFill="1" applyAlignment="1">
      <alignment horizontal="center" vertical="center" wrapText="1"/>
    </xf>
    <xf numFmtId="0" fontId="32" fillId="24" borderId="0" xfId="89" applyFont="1" applyFill="1"/>
    <xf numFmtId="0" fontId="26" fillId="24" borderId="0" xfId="89" applyFont="1" applyFill="1"/>
    <xf numFmtId="0" fontId="33" fillId="24" borderId="0" xfId="89" applyFont="1" applyFill="1" applyAlignment="1">
      <alignment horizontal="center" vertical="center" wrapText="1"/>
    </xf>
    <xf numFmtId="0" fontId="33" fillId="24" borderId="0" xfId="89" applyFont="1" applyFill="1" applyAlignment="1">
      <alignment vertical="center" wrapText="1"/>
    </xf>
    <xf numFmtId="168" fontId="40" fillId="24" borderId="0" xfId="103" applyNumberFormat="1" applyFont="1" applyFill="1" applyBorder="1" applyAlignment="1">
      <alignment horizontal="center" vertical="center" wrapText="1"/>
    </xf>
    <xf numFmtId="168" fontId="40" fillId="24" borderId="0" xfId="103" applyNumberFormat="1" applyFont="1" applyFill="1" applyBorder="1" applyAlignment="1">
      <alignment vertical="center" wrapText="1"/>
    </xf>
    <xf numFmtId="2" fontId="35" fillId="24" borderId="22" xfId="89" applyNumberFormat="1" applyFont="1" applyFill="1" applyBorder="1" applyAlignment="1">
      <alignment horizontal="center" vertical="center" wrapText="1"/>
    </xf>
    <xf numFmtId="2" fontId="35" fillId="24" borderId="21" xfId="89" applyNumberFormat="1" applyFont="1" applyFill="1" applyBorder="1" applyAlignment="1">
      <alignment vertical="center" wrapText="1"/>
    </xf>
    <xf numFmtId="2" fontId="41" fillId="24" borderId="21" xfId="89" applyNumberFormat="1" applyFont="1" applyFill="1" applyBorder="1" applyAlignment="1">
      <alignment vertical="center" wrapText="1"/>
    </xf>
    <xf numFmtId="0" fontId="0" fillId="24" borderId="0" xfId="0" applyFill="1" applyBorder="1"/>
    <xf numFmtId="0" fontId="38" fillId="26" borderId="14" xfId="0" applyFont="1" applyFill="1" applyBorder="1" applyAlignment="1">
      <alignment horizontal="center" vertical="center"/>
    </xf>
    <xf numFmtId="0" fontId="38" fillId="26" borderId="18" xfId="0" applyFont="1" applyFill="1" applyBorder="1" applyAlignment="1">
      <alignment horizontal="center" vertical="center"/>
    </xf>
    <xf numFmtId="0" fontId="38" fillId="26" borderId="12" xfId="0" applyFont="1" applyFill="1" applyBorder="1" applyAlignment="1">
      <alignment horizontal="center" vertical="center"/>
    </xf>
    <xf numFmtId="0" fontId="38" fillId="26" borderId="12" xfId="0" applyFont="1" applyFill="1" applyBorder="1" applyAlignment="1">
      <alignment horizontal="center" vertical="center" wrapText="1"/>
    </xf>
    <xf numFmtId="0" fontId="42" fillId="26" borderId="12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26" borderId="14" xfId="0" applyFont="1" applyFill="1" applyBorder="1" applyAlignment="1">
      <alignment horizontal="center" vertical="center" wrapText="1"/>
    </xf>
    <xf numFmtId="1" fontId="43" fillId="26" borderId="20" xfId="0" applyNumberFormat="1" applyFont="1" applyFill="1" applyBorder="1" applyAlignment="1">
      <alignment horizontal="center" vertical="top"/>
    </xf>
    <xf numFmtId="0" fontId="38" fillId="26" borderId="11" xfId="0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vertical="center"/>
    </xf>
    <xf numFmtId="0" fontId="43" fillId="26" borderId="11" xfId="0" applyFont="1" applyFill="1" applyBorder="1"/>
    <xf numFmtId="165" fontId="38" fillId="26" borderId="19" xfId="0" applyNumberFormat="1" applyFont="1" applyFill="1" applyBorder="1"/>
    <xf numFmtId="0" fontId="44" fillId="26" borderId="16" xfId="0" applyFont="1" applyFill="1" applyBorder="1" applyAlignment="1">
      <alignment horizontal="left" vertical="top"/>
    </xf>
    <xf numFmtId="0" fontId="45" fillId="26" borderId="10" xfId="0" applyFont="1" applyFill="1" applyBorder="1" applyAlignment="1">
      <alignment vertical="top"/>
    </xf>
    <xf numFmtId="164" fontId="45" fillId="26" borderId="10" xfId="0" applyNumberFormat="1" applyFont="1" applyFill="1" applyBorder="1" applyAlignment="1" applyProtection="1">
      <alignment horizontal="center" vertical="top"/>
    </xf>
    <xf numFmtId="0" fontId="45" fillId="26" borderId="10" xfId="0" applyFont="1" applyFill="1" applyBorder="1" applyAlignment="1">
      <alignment horizontal="center" vertical="top"/>
    </xf>
    <xf numFmtId="42" fontId="44" fillId="26" borderId="10" xfId="0" applyNumberFormat="1" applyFont="1" applyFill="1" applyBorder="1" applyAlignment="1">
      <alignment vertical="top"/>
    </xf>
    <xf numFmtId="42" fontId="44" fillId="26" borderId="17" xfId="0" applyNumberFormat="1" applyFont="1" applyFill="1" applyBorder="1" applyAlignment="1">
      <alignment vertical="top"/>
    </xf>
    <xf numFmtId="9" fontId="44" fillId="26" borderId="10" xfId="0" applyNumberFormat="1" applyFont="1" applyFill="1" applyBorder="1" applyAlignment="1">
      <alignment horizontal="center" vertical="top"/>
    </xf>
  </cellXfs>
  <cellStyles count="104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 2" xfId="55"/>
    <cellStyle name="Comma 2 2" xfId="90"/>
    <cellStyle name="Explanatory Text 2" xfId="56"/>
    <cellStyle name="Explanatory Text 3" xfId="57"/>
    <cellStyle name="Good 2" xfId="58"/>
    <cellStyle name="Good 3" xfId="59"/>
    <cellStyle name="Heading 1 2" xfId="60"/>
    <cellStyle name="Heading 1 3" xfId="61"/>
    <cellStyle name="Heading 2 2" xfId="62"/>
    <cellStyle name="Heading 2 3" xfId="63"/>
    <cellStyle name="Heading 3 2" xfId="64"/>
    <cellStyle name="Heading 3 3" xfId="65"/>
    <cellStyle name="Heading 4 2" xfId="66"/>
    <cellStyle name="Heading 4 3" xfId="67"/>
    <cellStyle name="Input 2" xfId="68"/>
    <cellStyle name="Input 3" xfId="69"/>
    <cellStyle name="Linked Cell 2" xfId="70"/>
    <cellStyle name="Linked Cell 3" xfId="71"/>
    <cellStyle name="Neutral 2" xfId="72"/>
    <cellStyle name="Neutral 3" xfId="73"/>
    <cellStyle name="Normal" xfId="0" builtinId="0"/>
    <cellStyle name="Normal 2" xfId="89"/>
    <cellStyle name="Normal 2 2" xfId="74"/>
    <cellStyle name="Normal 2 3" xfId="75"/>
    <cellStyle name="Normal 2 3 2" xfId="100"/>
    <cellStyle name="Normal 2 3 3" xfId="97"/>
    <cellStyle name="Normal 2 3 4" xfId="94"/>
    <cellStyle name="Normal 2 3 5" xfId="91"/>
    <cellStyle name="Normal 3" xfId="76"/>
    <cellStyle name="Normal 4" xfId="88"/>
    <cellStyle name="Normal 4 2" xfId="102"/>
    <cellStyle name="Normal 4 3" xfId="99"/>
    <cellStyle name="Normal 4 4" xfId="96"/>
    <cellStyle name="Normal 4 5" xfId="93"/>
    <cellStyle name="Normal 6" xfId="77"/>
    <cellStyle name="Normal 6 2" xfId="101"/>
    <cellStyle name="Normal 6 3" xfId="98"/>
    <cellStyle name="Normal 6 4" xfId="95"/>
    <cellStyle name="Normal 6 5" xfId="92"/>
    <cellStyle name="Normal 7 2" xfId="103"/>
    <cellStyle name="Note 2" xfId="78"/>
    <cellStyle name="Note 3" xfId="79"/>
    <cellStyle name="Output 2" xfId="80"/>
    <cellStyle name="Output 3" xfId="81"/>
    <cellStyle name="Title 2" xfId="82"/>
    <cellStyle name="Title 3" xfId="83"/>
    <cellStyle name="Total 2" xfId="84"/>
    <cellStyle name="Total 3" xfId="85"/>
    <cellStyle name="Warning Text 2" xfId="86"/>
    <cellStyle name="Warning Text 3" xfId="87"/>
  </cellStyles>
  <dxfs count="0"/>
  <tableStyles count="0" defaultTableStyle="TableStyleMedium9" defaultPivotStyle="PivotStyleLight16"/>
  <colors>
    <mruColors>
      <color rgb="FFFFFFFF"/>
      <color rgb="FF6DD9FF"/>
      <color rgb="FF2DC8FF"/>
      <color rgb="FF48B8E0"/>
      <color rgb="FFD4F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axId val="72947200"/>
        <c:axId val="72949120"/>
      </c:barChart>
      <c:catAx>
        <c:axId val="729472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2949120"/>
        <c:crosses val="autoZero"/>
        <c:auto val="1"/>
        <c:lblAlgn val="ctr"/>
        <c:lblOffset val="100"/>
      </c:catAx>
      <c:valAx>
        <c:axId val="729491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294720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4572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1533524</xdr:colOff>
      <xdr:row>0</xdr:row>
      <xdr:rowOff>57150</xdr:rowOff>
    </xdr:from>
    <xdr:to>
      <xdr:col>6</xdr:col>
      <xdr:colOff>342899</xdr:colOff>
      <xdr:row>2</xdr:row>
      <xdr:rowOff>200025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199" y="57150"/>
          <a:ext cx="5410200" cy="9810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47624</xdr:colOff>
      <xdr:row>0</xdr:row>
      <xdr:rowOff>28575</xdr:rowOff>
    </xdr:from>
    <xdr:to>
      <xdr:col>2</xdr:col>
      <xdr:colOff>295274</xdr:colOff>
      <xdr:row>3</xdr:row>
      <xdr:rowOff>228600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28575"/>
          <a:ext cx="14573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workbookViewId="0">
      <pane ySplit="5" topLeftCell="A6" activePane="bottomLeft" state="frozen"/>
      <selection pane="bottomLeft" activeCell="A54" sqref="A54:J56"/>
    </sheetView>
  </sheetViews>
  <sheetFormatPr defaultRowHeight="15"/>
  <cols>
    <col min="1" max="1" width="4.44140625" customWidth="1"/>
    <col min="2" max="2" width="9.6640625" customWidth="1"/>
    <col min="3" max="3" width="47.6640625" customWidth="1"/>
    <col min="4" max="4" width="10.109375" customWidth="1"/>
    <col min="5" max="5" width="9.88671875" customWidth="1"/>
    <col min="6" max="6" width="9.33203125" customWidth="1"/>
    <col min="7" max="7" width="10.77734375" customWidth="1"/>
    <col min="8" max="8" width="13.77734375" customWidth="1"/>
    <col min="9" max="9" width="10.5546875" customWidth="1"/>
    <col min="10" max="10" width="11" customWidth="1"/>
  </cols>
  <sheetData>
    <row r="1" spans="1:11" ht="42.75" customHeight="1">
      <c r="A1" s="25"/>
      <c r="B1" s="26"/>
      <c r="C1" s="26"/>
      <c r="D1" s="27"/>
      <c r="E1" s="27"/>
      <c r="F1" s="28"/>
      <c r="G1" s="29"/>
      <c r="H1" s="29"/>
      <c r="I1" s="29"/>
      <c r="J1" s="29"/>
      <c r="K1" s="22"/>
    </row>
    <row r="2" spans="1:11" ht="23.25">
      <c r="A2" s="30"/>
      <c r="B2" s="26"/>
      <c r="C2" s="26"/>
      <c r="D2" s="27"/>
      <c r="E2" s="27"/>
      <c r="F2" s="28"/>
      <c r="G2" s="29"/>
      <c r="H2" s="29"/>
      <c r="I2" s="29"/>
      <c r="J2" s="29"/>
      <c r="K2" s="21"/>
    </row>
    <row r="3" spans="1:11" ht="23.25" customHeight="1">
      <c r="A3" s="31"/>
      <c r="B3" s="32"/>
      <c r="C3" s="32"/>
      <c r="D3" s="33"/>
      <c r="E3" s="33"/>
      <c r="F3" s="34"/>
      <c r="G3" s="34"/>
      <c r="H3" s="35"/>
      <c r="I3" s="35"/>
      <c r="J3" s="35"/>
      <c r="K3" s="21"/>
    </row>
    <row r="4" spans="1:11" ht="19.5" thickBot="1">
      <c r="A4" s="26"/>
      <c r="B4" s="36"/>
      <c r="C4" s="36"/>
      <c r="D4" s="36"/>
      <c r="E4" s="37"/>
      <c r="F4" s="37"/>
      <c r="G4" s="38"/>
      <c r="H4" s="39"/>
      <c r="I4" s="39"/>
      <c r="J4" s="39"/>
      <c r="K4" s="23"/>
    </row>
    <row r="5" spans="1:11" s="19" customFormat="1" ht="30.75" customHeight="1" thickBot="1">
      <c r="A5" s="40" t="s">
        <v>3</v>
      </c>
      <c r="B5" s="41" t="s">
        <v>12</v>
      </c>
      <c r="C5" s="42" t="s">
        <v>0</v>
      </c>
      <c r="D5" s="42" t="s">
        <v>4</v>
      </c>
      <c r="E5" s="43" t="s">
        <v>5</v>
      </c>
      <c r="F5" s="43" t="s">
        <v>6</v>
      </c>
      <c r="G5" s="44" t="s">
        <v>7</v>
      </c>
      <c r="H5" s="42" t="s">
        <v>1</v>
      </c>
      <c r="I5" s="45" t="s">
        <v>8</v>
      </c>
      <c r="J5" s="46" t="s">
        <v>9</v>
      </c>
      <c r="K5" s="20"/>
    </row>
    <row r="6" spans="1:11" ht="16.5" thickBot="1">
      <c r="A6" s="10" t="str">
        <f>IF(F6&lt;&gt;"",1+MAX(#REF!),"")</f>
        <v/>
      </c>
      <c r="B6" s="1"/>
      <c r="C6" s="8"/>
      <c r="D6" s="9"/>
      <c r="E6" s="2"/>
      <c r="F6" s="9"/>
      <c r="G6" s="6"/>
      <c r="H6" s="3"/>
      <c r="I6" s="4"/>
      <c r="J6" s="5"/>
    </row>
    <row r="7" spans="1:11" s="19" customFormat="1" ht="16.5" thickBot="1">
      <c r="A7" s="47" t="str">
        <f>IF(F7&lt;&gt;"",1+MAX($A$6:A6),"")</f>
        <v/>
      </c>
      <c r="B7" s="48" t="s">
        <v>13</v>
      </c>
      <c r="C7" s="49" t="s">
        <v>14</v>
      </c>
      <c r="D7" s="50"/>
      <c r="E7" s="50"/>
      <c r="F7" s="50"/>
      <c r="G7" s="50"/>
      <c r="H7" s="50"/>
      <c r="I7" s="50"/>
      <c r="J7" s="51">
        <f>SUM(I8:I53)</f>
        <v>0</v>
      </c>
    </row>
    <row r="8" spans="1:11" ht="15.75">
      <c r="A8" s="10" t="str">
        <f>IF(F8&lt;&gt;"",1+MAX($A$6:A7),"")</f>
        <v/>
      </c>
      <c r="B8" s="1"/>
      <c r="C8" s="8"/>
      <c r="D8" s="9"/>
      <c r="E8" s="2"/>
      <c r="F8" s="9"/>
      <c r="G8" s="7"/>
      <c r="H8" s="3"/>
      <c r="I8" s="4"/>
      <c r="J8" s="5"/>
    </row>
    <row r="9" spans="1:11" ht="15.75">
      <c r="A9" s="10" t="str">
        <f>IF(F9&lt;&gt;"",1+MAX($A$7:A8),"")</f>
        <v/>
      </c>
      <c r="B9" s="1"/>
      <c r="C9" s="24" t="s">
        <v>17</v>
      </c>
      <c r="D9" s="12"/>
      <c r="E9" s="11"/>
      <c r="F9" s="9"/>
      <c r="G9" s="7"/>
      <c r="H9" s="3"/>
      <c r="I9" s="4"/>
      <c r="J9" s="5"/>
    </row>
    <row r="10" spans="1:11" ht="47.25" customHeight="1">
      <c r="A10" s="10">
        <f>IF(F10&lt;&gt;"",1+MAX($A$7:A9),"")</f>
        <v>1</v>
      </c>
      <c r="B10" s="1"/>
      <c r="C10" s="8" t="s">
        <v>54</v>
      </c>
      <c r="D10" s="9">
        <f>1.0025*8322</f>
        <v>8342.8050000000003</v>
      </c>
      <c r="E10" s="2">
        <v>0.1</v>
      </c>
      <c r="F10" s="9">
        <f t="shared" ref="F10:F24" si="0">D10*(1+E10)</f>
        <v>9177.085500000001</v>
      </c>
      <c r="G10" s="7" t="s">
        <v>15</v>
      </c>
      <c r="H10" s="3"/>
      <c r="I10" s="4">
        <f t="shared" ref="I10:I24" si="1">H10*F10</f>
        <v>0</v>
      </c>
      <c r="J10" s="5"/>
    </row>
    <row r="11" spans="1:11" ht="15.75" customHeight="1">
      <c r="A11" s="10">
        <f>IF(F11&lt;&gt;"",1+MAX($A$7:A10),"")</f>
        <v>2</v>
      </c>
      <c r="B11" s="1"/>
      <c r="C11" s="15" t="s">
        <v>32</v>
      </c>
      <c r="D11" s="9">
        <f>1.3*824</f>
        <v>1071.2</v>
      </c>
      <c r="E11" s="2">
        <v>0.1</v>
      </c>
      <c r="F11" s="9">
        <f t="shared" si="0"/>
        <v>1178.3200000000002</v>
      </c>
      <c r="G11" s="7" t="s">
        <v>15</v>
      </c>
      <c r="H11" s="3"/>
      <c r="I11" s="4">
        <f t="shared" si="1"/>
        <v>0</v>
      </c>
      <c r="J11" s="5"/>
    </row>
    <row r="12" spans="1:11" ht="15.75" customHeight="1">
      <c r="A12" s="10">
        <f>IF(F12&lt;&gt;"",1+MAX($A$7:A11),"")</f>
        <v>3</v>
      </c>
      <c r="B12" s="1"/>
      <c r="C12" s="8" t="s">
        <v>26</v>
      </c>
      <c r="D12" s="9">
        <f>484*1.3</f>
        <v>629.20000000000005</v>
      </c>
      <c r="E12" s="2">
        <v>0.1</v>
      </c>
      <c r="F12" s="9">
        <f t="shared" si="0"/>
        <v>692.12000000000012</v>
      </c>
      <c r="G12" s="7" t="s">
        <v>15</v>
      </c>
      <c r="H12" s="3"/>
      <c r="I12" s="4">
        <f t="shared" si="1"/>
        <v>0</v>
      </c>
      <c r="J12" s="5"/>
    </row>
    <row r="13" spans="1:11" ht="15.75" customHeight="1">
      <c r="A13" s="10">
        <f>IF(F13&lt;&gt;"",1+MAX($A$7:A12),"")</f>
        <v>4</v>
      </c>
      <c r="B13" s="1"/>
      <c r="C13" s="8" t="s">
        <v>27</v>
      </c>
      <c r="D13" s="9">
        <f>1.12*5268</f>
        <v>5900.1600000000008</v>
      </c>
      <c r="E13" s="2">
        <v>0.1</v>
      </c>
      <c r="F13" s="9">
        <f t="shared" si="0"/>
        <v>6490.1760000000013</v>
      </c>
      <c r="G13" s="7" t="s">
        <v>15</v>
      </c>
      <c r="H13" s="3"/>
      <c r="I13" s="4">
        <f t="shared" si="1"/>
        <v>0</v>
      </c>
      <c r="J13" s="5"/>
    </row>
    <row r="14" spans="1:11" ht="15.75" customHeight="1">
      <c r="A14" s="10">
        <f>IF(F14&lt;&gt;"",1+MAX($A$7:A13),"")</f>
        <v>5</v>
      </c>
      <c r="B14" s="1"/>
      <c r="C14" s="8" t="s">
        <v>28</v>
      </c>
      <c r="D14" s="9">
        <f>1.25*1447</f>
        <v>1808.75</v>
      </c>
      <c r="E14" s="2">
        <v>0.1</v>
      </c>
      <c r="F14" s="9">
        <f t="shared" si="0"/>
        <v>1989.6250000000002</v>
      </c>
      <c r="G14" s="7" t="s">
        <v>15</v>
      </c>
      <c r="H14" s="3"/>
      <c r="I14" s="4">
        <f t="shared" si="1"/>
        <v>0</v>
      </c>
      <c r="J14" s="5"/>
    </row>
    <row r="15" spans="1:11" ht="30">
      <c r="A15" s="10">
        <f>IF(F15&lt;&gt;"",1+MAX($A$7:A14),"")</f>
        <v>6</v>
      </c>
      <c r="B15" s="1"/>
      <c r="C15" s="13" t="s">
        <v>41</v>
      </c>
      <c r="D15" s="9">
        <v>401.72</v>
      </c>
      <c r="E15" s="2">
        <v>0.1</v>
      </c>
      <c r="F15" s="9">
        <f t="shared" si="0"/>
        <v>441.89200000000005</v>
      </c>
      <c r="G15" s="7" t="s">
        <v>16</v>
      </c>
      <c r="H15" s="3"/>
      <c r="I15" s="4">
        <f t="shared" si="1"/>
        <v>0</v>
      </c>
      <c r="J15" s="5"/>
    </row>
    <row r="16" spans="1:11" ht="30">
      <c r="A16" s="10">
        <f>IF(F16&lt;&gt;"",1+MAX($A$7:A15),"")</f>
        <v>7</v>
      </c>
      <c r="B16" s="1"/>
      <c r="C16" s="13" t="s">
        <v>44</v>
      </c>
      <c r="D16" s="9">
        <f>D15</f>
        <v>401.72</v>
      </c>
      <c r="E16" s="2">
        <v>0.1</v>
      </c>
      <c r="F16" s="9">
        <f t="shared" si="0"/>
        <v>441.89200000000005</v>
      </c>
      <c r="G16" s="7" t="s">
        <v>16</v>
      </c>
      <c r="H16" s="3"/>
      <c r="I16" s="4">
        <f t="shared" si="1"/>
        <v>0</v>
      </c>
      <c r="J16" s="5"/>
    </row>
    <row r="17" spans="1:10" ht="15.75">
      <c r="A17" s="10">
        <f>IF(F17&lt;&gt;"",1+MAX($A$7:A16),"")</f>
        <v>8</v>
      </c>
      <c r="B17" s="1"/>
      <c r="C17" s="13" t="s">
        <v>39</v>
      </c>
      <c r="D17" s="9">
        <f>D15</f>
        <v>401.72</v>
      </c>
      <c r="E17" s="2">
        <v>0.1</v>
      </c>
      <c r="F17" s="9">
        <f t="shared" si="0"/>
        <v>441.89200000000005</v>
      </c>
      <c r="G17" s="7" t="s">
        <v>16</v>
      </c>
      <c r="H17" s="16"/>
      <c r="I17" s="4">
        <f t="shared" si="1"/>
        <v>0</v>
      </c>
      <c r="J17" s="5"/>
    </row>
    <row r="18" spans="1:10" ht="15.75">
      <c r="A18" s="10">
        <f>IF(F18&lt;&gt;"",1+MAX($A$7:A17),"")</f>
        <v>9</v>
      </c>
      <c r="B18" s="1"/>
      <c r="C18" s="13" t="s">
        <v>40</v>
      </c>
      <c r="D18" s="14">
        <f>2*D15</f>
        <v>803.44</v>
      </c>
      <c r="E18" s="2">
        <v>0.1</v>
      </c>
      <c r="F18" s="9">
        <f t="shared" si="0"/>
        <v>883.78400000000011</v>
      </c>
      <c r="G18" s="7" t="s">
        <v>16</v>
      </c>
      <c r="H18" s="3"/>
      <c r="I18" s="4">
        <f t="shared" si="1"/>
        <v>0</v>
      </c>
      <c r="J18" s="5"/>
    </row>
    <row r="19" spans="1:10" ht="15.75">
      <c r="A19" s="10">
        <f>IF(F19&lt;&gt;"",1+MAX($A$7:A18),"")</f>
        <v>10</v>
      </c>
      <c r="B19" s="1"/>
      <c r="C19" s="13" t="s">
        <v>30</v>
      </c>
      <c r="D19" s="9">
        <v>1711</v>
      </c>
      <c r="E19" s="2">
        <v>0.1</v>
      </c>
      <c r="F19" s="9">
        <f t="shared" si="0"/>
        <v>1882.1000000000001</v>
      </c>
      <c r="G19" s="7" t="s">
        <v>15</v>
      </c>
      <c r="H19" s="3"/>
      <c r="I19" s="4">
        <f t="shared" si="1"/>
        <v>0</v>
      </c>
      <c r="J19" s="5"/>
    </row>
    <row r="20" spans="1:10" ht="15.75">
      <c r="A20" s="10">
        <f>IF(F20&lt;&gt;"",1+MAX($A$7:A19),"")</f>
        <v>11</v>
      </c>
      <c r="B20" s="1"/>
      <c r="C20" s="13" t="s">
        <v>55</v>
      </c>
      <c r="D20" s="9">
        <v>545</v>
      </c>
      <c r="E20" s="2">
        <v>0.1</v>
      </c>
      <c r="F20" s="9">
        <f t="shared" ref="F20" si="2">D20*(1+E20)</f>
        <v>599.5</v>
      </c>
      <c r="G20" s="7" t="s">
        <v>16</v>
      </c>
      <c r="H20" s="3"/>
      <c r="I20" s="4">
        <f t="shared" ref="I20" si="3">H20*F20</f>
        <v>0</v>
      </c>
      <c r="J20" s="5"/>
    </row>
    <row r="21" spans="1:10" ht="15.75">
      <c r="A21" s="10">
        <f>IF(F21&lt;&gt;"",1+MAX($A$7:A20),"")</f>
        <v>12</v>
      </c>
      <c r="B21" s="1"/>
      <c r="C21" s="13" t="s">
        <v>56</v>
      </c>
      <c r="D21" s="9">
        <v>1908</v>
      </c>
      <c r="E21" s="2">
        <v>0.1</v>
      </c>
      <c r="F21" s="9">
        <f t="shared" ref="F21" si="4">D21*(1+E21)</f>
        <v>2098.8000000000002</v>
      </c>
      <c r="G21" s="7" t="s">
        <v>15</v>
      </c>
      <c r="H21" s="3"/>
      <c r="I21" s="4">
        <f t="shared" ref="I21" si="5">H21*F21</f>
        <v>0</v>
      </c>
      <c r="J21" s="5"/>
    </row>
    <row r="22" spans="1:10" ht="15.75">
      <c r="A22" s="10">
        <f>IF(F22&lt;&gt;"",1+MAX($A$7:A21),"")</f>
        <v>13</v>
      </c>
      <c r="B22" s="1"/>
      <c r="C22" s="13" t="s">
        <v>57</v>
      </c>
      <c r="D22" s="9">
        <v>150</v>
      </c>
      <c r="E22" s="2">
        <v>0.1</v>
      </c>
      <c r="F22" s="9">
        <f t="shared" ref="F22" si="6">D22*(1+E22)</f>
        <v>165</v>
      </c>
      <c r="G22" s="7" t="s">
        <v>16</v>
      </c>
      <c r="H22" s="3"/>
      <c r="I22" s="4">
        <f t="shared" ref="I22" si="7">H22*F22</f>
        <v>0</v>
      </c>
      <c r="J22" s="5"/>
    </row>
    <row r="23" spans="1:10" ht="15.75">
      <c r="A23" s="10">
        <f>IF(F23&lt;&gt;"",1+MAX($A$7:A22),"")</f>
        <v>14</v>
      </c>
      <c r="B23" s="1"/>
      <c r="C23" s="8" t="s">
        <v>21</v>
      </c>
      <c r="D23" s="9">
        <v>425.11</v>
      </c>
      <c r="E23" s="2">
        <v>0.1</v>
      </c>
      <c r="F23" s="9">
        <f t="shared" si="0"/>
        <v>467.62100000000004</v>
      </c>
      <c r="G23" s="7" t="s">
        <v>16</v>
      </c>
      <c r="H23" s="3"/>
      <c r="I23" s="4">
        <f t="shared" si="1"/>
        <v>0</v>
      </c>
      <c r="J23" s="5"/>
    </row>
    <row r="24" spans="1:10" ht="15.75">
      <c r="A24" s="10">
        <f>IF(F24&lt;&gt;"",1+MAX($A$7:A23),"")</f>
        <v>15</v>
      </c>
      <c r="B24" s="1"/>
      <c r="C24" s="8" t="s">
        <v>33</v>
      </c>
      <c r="D24" s="9">
        <v>509.2</v>
      </c>
      <c r="E24" s="2">
        <v>0.1</v>
      </c>
      <c r="F24" s="9">
        <f t="shared" si="0"/>
        <v>560.12</v>
      </c>
      <c r="G24" s="7" t="s">
        <v>16</v>
      </c>
      <c r="H24" s="16"/>
      <c r="I24" s="4">
        <f t="shared" si="1"/>
        <v>0</v>
      </c>
      <c r="J24" s="5"/>
    </row>
    <row r="25" spans="1:10" ht="15.75">
      <c r="A25" s="10">
        <f>IF(F25&lt;&gt;"",1+MAX($A$7:A24),"")</f>
        <v>16</v>
      </c>
      <c r="B25" s="1"/>
      <c r="C25" s="8" t="s">
        <v>51</v>
      </c>
      <c r="D25" s="9">
        <v>305</v>
      </c>
      <c r="E25" s="2">
        <v>0.1</v>
      </c>
      <c r="F25" s="9">
        <f t="shared" ref="F25:F27" si="8">D25*(1+E25)</f>
        <v>335.5</v>
      </c>
      <c r="G25" s="7" t="s">
        <v>16</v>
      </c>
      <c r="H25" s="16"/>
      <c r="I25" s="4">
        <f t="shared" ref="I25:I27" si="9">H25*F25</f>
        <v>0</v>
      </c>
      <c r="J25" s="5"/>
    </row>
    <row r="26" spans="1:10" ht="15.75">
      <c r="A26" s="10">
        <f>IF(F26&lt;&gt;"",1+MAX($A$7:A25),"")</f>
        <v>17</v>
      </c>
      <c r="B26" s="1"/>
      <c r="C26" s="8" t="s">
        <v>52</v>
      </c>
      <c r="D26" s="9">
        <v>638</v>
      </c>
      <c r="E26" s="2">
        <v>0.1</v>
      </c>
      <c r="F26" s="9">
        <f t="shared" si="8"/>
        <v>701.80000000000007</v>
      </c>
      <c r="G26" s="7" t="s">
        <v>16</v>
      </c>
      <c r="H26" s="16"/>
      <c r="I26" s="4">
        <f t="shared" si="9"/>
        <v>0</v>
      </c>
      <c r="J26" s="5"/>
    </row>
    <row r="27" spans="1:10" ht="15.75">
      <c r="A27" s="10">
        <f>IF(F27&lt;&gt;"",1+MAX($A$7:A26),"")</f>
        <v>18</v>
      </c>
      <c r="B27" s="1"/>
      <c r="C27" s="8" t="s">
        <v>53</v>
      </c>
      <c r="D27" s="9">
        <v>570</v>
      </c>
      <c r="E27" s="2">
        <v>0.1</v>
      </c>
      <c r="F27" s="9">
        <f t="shared" si="8"/>
        <v>627</v>
      </c>
      <c r="G27" s="7" t="s">
        <v>16</v>
      </c>
      <c r="H27" s="16"/>
      <c r="I27" s="4">
        <f t="shared" si="9"/>
        <v>0</v>
      </c>
      <c r="J27" s="5"/>
    </row>
    <row r="28" spans="1:10" ht="15.75">
      <c r="A28" s="10"/>
      <c r="B28" s="1"/>
      <c r="C28" s="8"/>
      <c r="D28" s="9"/>
      <c r="E28" s="2"/>
      <c r="F28" s="9"/>
      <c r="G28" s="7"/>
      <c r="H28" s="16"/>
      <c r="I28" s="4"/>
      <c r="J28" s="5"/>
    </row>
    <row r="29" spans="1:10" ht="15.75">
      <c r="A29" s="10" t="str">
        <f>IF(F29&lt;&gt;"",1+MAX($A$7:A28),"")</f>
        <v/>
      </c>
      <c r="B29" s="1"/>
      <c r="C29" s="24" t="s">
        <v>18</v>
      </c>
      <c r="D29" s="12"/>
      <c r="E29" s="11"/>
      <c r="F29" s="9"/>
      <c r="G29" s="7"/>
      <c r="H29" s="3"/>
      <c r="I29" s="4"/>
      <c r="J29" s="5"/>
    </row>
    <row r="30" spans="1:10" ht="15.75">
      <c r="A30" s="10">
        <f>IF(F30&lt;&gt;"",1+MAX($A$7:A29),"")</f>
        <v>19</v>
      </c>
      <c r="B30" s="1"/>
      <c r="C30" s="8" t="s">
        <v>29</v>
      </c>
      <c r="D30" s="9">
        <v>4810</v>
      </c>
      <c r="E30" s="2">
        <v>0.1</v>
      </c>
      <c r="F30" s="9">
        <f t="shared" ref="F30:F46" si="10">D30*(1+E30)</f>
        <v>5291</v>
      </c>
      <c r="G30" s="7" t="s">
        <v>15</v>
      </c>
      <c r="H30" s="3"/>
      <c r="I30" s="4">
        <f t="shared" ref="I30:I46" si="11">H30*F30</f>
        <v>0</v>
      </c>
      <c r="J30" s="5"/>
    </row>
    <row r="31" spans="1:10" ht="15.75">
      <c r="A31" s="10">
        <f>IF(F31&lt;&gt;"",1+MAX($A$7:A30),"")</f>
        <v>20</v>
      </c>
      <c r="B31" s="1"/>
      <c r="C31" s="8" t="s">
        <v>34</v>
      </c>
      <c r="D31" s="9">
        <v>2481.88</v>
      </c>
      <c r="E31" s="2">
        <v>0.1</v>
      </c>
      <c r="F31" s="9">
        <f t="shared" si="10"/>
        <v>2730.0680000000002</v>
      </c>
      <c r="G31" s="7" t="s">
        <v>15</v>
      </c>
      <c r="H31" s="3"/>
      <c r="I31" s="4">
        <f t="shared" si="11"/>
        <v>0</v>
      </c>
      <c r="J31" s="5"/>
    </row>
    <row r="32" spans="1:10" ht="15.75">
      <c r="A32" s="10">
        <f>IF(F32&lt;&gt;"",1+MAX($A$7:A31),"")</f>
        <v>21</v>
      </c>
      <c r="B32" s="1"/>
      <c r="C32" s="8" t="s">
        <v>24</v>
      </c>
      <c r="D32" s="9">
        <v>217</v>
      </c>
      <c r="E32" s="2">
        <v>0.1</v>
      </c>
      <c r="F32" s="9">
        <f t="shared" si="10"/>
        <v>238.70000000000002</v>
      </c>
      <c r="G32" s="7" t="s">
        <v>15</v>
      </c>
      <c r="H32" s="3"/>
      <c r="I32" s="4">
        <f t="shared" si="11"/>
        <v>0</v>
      </c>
      <c r="J32" s="5"/>
    </row>
    <row r="33" spans="1:11" ht="15.75">
      <c r="A33" s="10">
        <f>IF(F33&lt;&gt;"",1+MAX($A$7:A32),"")</f>
        <v>22</v>
      </c>
      <c r="B33" s="1"/>
      <c r="C33" s="8" t="s">
        <v>25</v>
      </c>
      <c r="D33" s="9">
        <v>440</v>
      </c>
      <c r="E33" s="2">
        <v>0.1</v>
      </c>
      <c r="F33" s="9">
        <f>D33*(1+E33)</f>
        <v>484.00000000000006</v>
      </c>
      <c r="G33" s="7" t="s">
        <v>15</v>
      </c>
      <c r="H33" s="3"/>
      <c r="I33" s="4">
        <f>H33*F33</f>
        <v>0</v>
      </c>
      <c r="J33" s="5"/>
    </row>
    <row r="34" spans="1:11" ht="15.75">
      <c r="A34" s="10">
        <f>IF(F34&lt;&gt;"",1+MAX($A$7:A33),"")</f>
        <v>23</v>
      </c>
      <c r="B34" s="1"/>
      <c r="C34" s="8" t="s">
        <v>22</v>
      </c>
      <c r="D34" s="9">
        <f>22*44</f>
        <v>968</v>
      </c>
      <c r="E34" s="2">
        <v>0.1</v>
      </c>
      <c r="F34" s="9">
        <f t="shared" ref="F34:F36" si="12">D34*(1+E34)</f>
        <v>1064.8000000000002</v>
      </c>
      <c r="G34" s="6" t="s">
        <v>16</v>
      </c>
      <c r="H34" s="16"/>
      <c r="I34" s="4">
        <f t="shared" ref="I34:I36" si="13">H34*F34</f>
        <v>0</v>
      </c>
      <c r="J34" s="5"/>
    </row>
    <row r="35" spans="1:11" ht="15.75">
      <c r="A35" s="10">
        <f>IF(F35&lt;&gt;"",1+MAX($A$7:A34),"")</f>
        <v>24</v>
      </c>
      <c r="B35" s="1"/>
      <c r="C35" s="8" t="s">
        <v>31</v>
      </c>
      <c r="D35" s="9">
        <v>787</v>
      </c>
      <c r="E35" s="2">
        <v>0.1</v>
      </c>
      <c r="F35" s="9">
        <f t="shared" si="12"/>
        <v>865.7</v>
      </c>
      <c r="G35" s="6" t="s">
        <v>15</v>
      </c>
      <c r="H35" s="3"/>
      <c r="I35" s="4">
        <f t="shared" si="13"/>
        <v>0</v>
      </c>
      <c r="J35" s="5"/>
    </row>
    <row r="36" spans="1:11" ht="15.75">
      <c r="A36" s="10">
        <f>IF(F36&lt;&gt;"",1+MAX($A$7:A35),"")</f>
        <v>25</v>
      </c>
      <c r="B36" s="1"/>
      <c r="C36" s="8" t="s">
        <v>47</v>
      </c>
      <c r="D36" s="9">
        <v>155.04</v>
      </c>
      <c r="E36" s="2">
        <v>0.1</v>
      </c>
      <c r="F36" s="9">
        <f t="shared" si="12"/>
        <v>170.54400000000001</v>
      </c>
      <c r="G36" s="6" t="s">
        <v>16</v>
      </c>
      <c r="H36" s="3"/>
      <c r="I36" s="4">
        <f t="shared" si="13"/>
        <v>0</v>
      </c>
      <c r="J36" s="5"/>
    </row>
    <row r="37" spans="1:11" ht="15.75">
      <c r="A37" s="10" t="str">
        <f>IF(F37&lt;&gt;"",1+MAX($A$7:A36),"")</f>
        <v/>
      </c>
      <c r="B37" s="1"/>
      <c r="C37" s="8"/>
      <c r="D37" s="9"/>
      <c r="E37" s="2"/>
      <c r="F37" s="9"/>
      <c r="G37" s="7"/>
      <c r="H37" s="3"/>
      <c r="I37" s="4"/>
      <c r="J37" s="5"/>
    </row>
    <row r="38" spans="1:11" ht="15.75">
      <c r="A38" s="10" t="str">
        <f>IF(F38&lt;&gt;"",1+MAX($A$7:A37),"")</f>
        <v/>
      </c>
      <c r="B38" s="1"/>
      <c r="C38" s="24" t="s">
        <v>50</v>
      </c>
      <c r="D38" s="9"/>
      <c r="E38" s="2"/>
      <c r="F38" s="9"/>
      <c r="G38" s="7"/>
      <c r="H38" s="3"/>
      <c r="I38" s="4"/>
      <c r="J38" s="5"/>
    </row>
    <row r="39" spans="1:11" ht="15.75">
      <c r="A39" s="10">
        <f>IF(F39&lt;&gt;"",1+MAX($A$7:A38),"")</f>
        <v>26</v>
      </c>
      <c r="B39" s="1"/>
      <c r="C39" s="8" t="s">
        <v>49</v>
      </c>
      <c r="D39" s="9">
        <v>1518</v>
      </c>
      <c r="E39" s="2">
        <v>0.1</v>
      </c>
      <c r="F39" s="9">
        <f>D39*(1+E39)</f>
        <v>1669.8000000000002</v>
      </c>
      <c r="G39" s="7" t="s">
        <v>15</v>
      </c>
      <c r="H39" s="16"/>
      <c r="I39" s="4">
        <f>H39*F39</f>
        <v>0</v>
      </c>
      <c r="J39" s="5"/>
    </row>
    <row r="40" spans="1:11" ht="15.75">
      <c r="A40" s="10" t="str">
        <f>IF(F40&lt;&gt;"",1+MAX($A$7:A39),"")</f>
        <v/>
      </c>
      <c r="B40" s="1"/>
      <c r="C40" s="8"/>
      <c r="D40" s="9"/>
      <c r="E40" s="2"/>
      <c r="F40" s="9"/>
      <c r="G40" s="7"/>
      <c r="H40" s="3"/>
      <c r="I40" s="4"/>
      <c r="J40" s="5"/>
    </row>
    <row r="41" spans="1:11" ht="15.75">
      <c r="A41" s="10" t="str">
        <f>IF(F41&lt;&gt;"",1+MAX($A$7:A40),"")</f>
        <v/>
      </c>
      <c r="B41" s="1"/>
      <c r="C41" s="24" t="s">
        <v>19</v>
      </c>
      <c r="D41" s="9"/>
      <c r="E41" s="2"/>
      <c r="F41" s="9"/>
      <c r="G41" s="7"/>
      <c r="H41" s="3"/>
      <c r="I41" s="4"/>
      <c r="J41" s="5"/>
    </row>
    <row r="42" spans="1:11" ht="15.75">
      <c r="A42" s="10">
        <f>IF(F42&lt;&gt;"",1+MAX($A$7:A41),"")</f>
        <v>27</v>
      </c>
      <c r="B42" s="1"/>
      <c r="C42" s="8" t="s">
        <v>35</v>
      </c>
      <c r="D42" s="9">
        <v>124.69</v>
      </c>
      <c r="E42" s="2">
        <v>0.1</v>
      </c>
      <c r="F42" s="9">
        <f t="shared" si="10"/>
        <v>137.15900000000002</v>
      </c>
      <c r="G42" s="7" t="s">
        <v>16</v>
      </c>
      <c r="H42" s="3"/>
      <c r="I42" s="4">
        <f t="shared" si="11"/>
        <v>0</v>
      </c>
      <c r="J42" s="5"/>
    </row>
    <row r="43" spans="1:11" ht="15.75">
      <c r="A43" s="10">
        <f>IF(F43&lt;&gt;"",1+MAX($A$7:A42),"")</f>
        <v>28</v>
      </c>
      <c r="B43" s="1"/>
      <c r="C43" s="8" t="s">
        <v>20</v>
      </c>
      <c r="D43" s="9">
        <v>2755.24</v>
      </c>
      <c r="E43" s="2">
        <v>0.1</v>
      </c>
      <c r="F43" s="9">
        <f t="shared" si="10"/>
        <v>3030.7640000000001</v>
      </c>
      <c r="G43" s="7" t="s">
        <v>16</v>
      </c>
      <c r="H43" s="16"/>
      <c r="I43" s="4">
        <f t="shared" si="11"/>
        <v>0</v>
      </c>
      <c r="J43" s="5"/>
      <c r="K43" s="18"/>
    </row>
    <row r="44" spans="1:11" ht="15.75">
      <c r="A44" s="10">
        <f>IF(F44&lt;&gt;"",1+MAX($A$7:A43),"")</f>
        <v>29</v>
      </c>
      <c r="B44" s="1"/>
      <c r="C44" s="8" t="s">
        <v>38</v>
      </c>
      <c r="D44" s="9">
        <v>221.21</v>
      </c>
      <c r="E44" s="2">
        <v>0.1</v>
      </c>
      <c r="F44" s="9">
        <f t="shared" si="10"/>
        <v>243.33100000000002</v>
      </c>
      <c r="G44" s="7" t="s">
        <v>16</v>
      </c>
      <c r="H44" s="3"/>
      <c r="I44" s="4">
        <f t="shared" si="11"/>
        <v>0</v>
      </c>
      <c r="J44" s="5"/>
      <c r="K44" s="18"/>
    </row>
    <row r="45" spans="1:11" ht="15.75">
      <c r="A45" s="10">
        <f>IF(F45&lt;&gt;"",1+MAX($A$7:A44),"")</f>
        <v>30</v>
      </c>
      <c r="B45" s="1"/>
      <c r="C45" s="8" t="s">
        <v>37</v>
      </c>
      <c r="D45" s="9">
        <v>97.81</v>
      </c>
      <c r="E45" s="2">
        <v>0.1</v>
      </c>
      <c r="F45" s="9">
        <f t="shared" si="10"/>
        <v>107.59100000000001</v>
      </c>
      <c r="G45" s="7" t="s">
        <v>16</v>
      </c>
      <c r="H45" s="3"/>
      <c r="I45" s="4">
        <f t="shared" si="11"/>
        <v>0</v>
      </c>
      <c r="J45" s="5"/>
      <c r="K45" s="18"/>
    </row>
    <row r="46" spans="1:11" ht="15.75">
      <c r="A46" s="10">
        <f>IF(F46&lt;&gt;"",1+MAX($A$7:A45),"")</f>
        <v>31</v>
      </c>
      <c r="B46" s="1"/>
      <c r="C46" s="8" t="s">
        <v>36</v>
      </c>
      <c r="D46" s="9">
        <v>74.2</v>
      </c>
      <c r="E46" s="2">
        <v>0.1</v>
      </c>
      <c r="F46" s="9">
        <f t="shared" si="10"/>
        <v>81.62</v>
      </c>
      <c r="G46" s="7" t="s">
        <v>16</v>
      </c>
      <c r="H46" s="3"/>
      <c r="I46" s="4">
        <f t="shared" si="11"/>
        <v>0</v>
      </c>
      <c r="J46" s="5"/>
      <c r="K46" s="18"/>
    </row>
    <row r="47" spans="1:11" ht="15.75">
      <c r="A47" s="10">
        <f>IF(F47&lt;&gt;"",1+MAX($A$7:A46),"")</f>
        <v>32</v>
      </c>
      <c r="B47" s="1"/>
      <c r="C47" s="8" t="s">
        <v>23</v>
      </c>
      <c r="D47" s="9">
        <v>137.16</v>
      </c>
      <c r="E47" s="2">
        <v>0.1</v>
      </c>
      <c r="F47" s="9">
        <f>D47*(1+E47)</f>
        <v>150.876</v>
      </c>
      <c r="G47" s="7" t="s">
        <v>16</v>
      </c>
      <c r="H47" s="3"/>
      <c r="I47" s="4">
        <f>H47*F47</f>
        <v>0</v>
      </c>
      <c r="J47" s="5"/>
    </row>
    <row r="48" spans="1:11" ht="15.75">
      <c r="A48" s="10">
        <f>IF(F48&lt;&gt;"",1+MAX($A$7:A47),"")</f>
        <v>33</v>
      </c>
      <c r="B48" s="1"/>
      <c r="C48" s="8" t="s">
        <v>42</v>
      </c>
      <c r="D48" s="9">
        <v>395.66</v>
      </c>
      <c r="E48" s="2">
        <v>0.1</v>
      </c>
      <c r="F48" s="9">
        <f>D48*(1+E48)</f>
        <v>435.22600000000006</v>
      </c>
      <c r="G48" s="7" t="s">
        <v>16</v>
      </c>
      <c r="H48" s="3"/>
      <c r="I48" s="4">
        <f>H48*F48</f>
        <v>0</v>
      </c>
      <c r="J48" s="5"/>
    </row>
    <row r="49" spans="1:10" ht="15.75">
      <c r="A49" s="10">
        <f>IF(F49&lt;&gt;"",1+MAX($A$7:A48),"")</f>
        <v>34</v>
      </c>
      <c r="B49" s="1"/>
      <c r="C49" s="8" t="s">
        <v>43</v>
      </c>
      <c r="D49" s="9">
        <v>1124.72</v>
      </c>
      <c r="E49" s="2">
        <v>0.1</v>
      </c>
      <c r="F49" s="9">
        <f>D49*(1+E49)</f>
        <v>1237.1920000000002</v>
      </c>
      <c r="G49" s="7" t="s">
        <v>16</v>
      </c>
      <c r="H49" s="3"/>
      <c r="I49" s="4">
        <f>H49*F49</f>
        <v>0</v>
      </c>
      <c r="J49" s="5"/>
    </row>
    <row r="50" spans="1:10" ht="15.75">
      <c r="A50" s="10">
        <f>IF(F50&lt;&gt;"",1+MAX($A$7:A49),"")</f>
        <v>35</v>
      </c>
      <c r="B50" s="1"/>
      <c r="C50" s="8" t="s">
        <v>45</v>
      </c>
      <c r="D50" s="9">
        <v>538.09</v>
      </c>
      <c r="E50" s="17">
        <v>0.1</v>
      </c>
      <c r="F50" s="9">
        <f t="shared" ref="F50:F52" si="14">D50*(1+E50)</f>
        <v>591.89900000000011</v>
      </c>
      <c r="G50" s="7" t="s">
        <v>16</v>
      </c>
      <c r="H50" s="16"/>
      <c r="I50" s="4">
        <f t="shared" ref="I50:I52" si="15">H50*F50</f>
        <v>0</v>
      </c>
      <c r="J50" s="5"/>
    </row>
    <row r="51" spans="1:10" ht="15.75">
      <c r="A51" s="10">
        <f>IF(F51&lt;&gt;"",1+MAX($A$7:A50),"")</f>
        <v>36</v>
      </c>
      <c r="B51" s="1"/>
      <c r="C51" s="8" t="s">
        <v>46</v>
      </c>
      <c r="D51" s="9">
        <v>139.49</v>
      </c>
      <c r="E51" s="17">
        <v>0.1</v>
      </c>
      <c r="F51" s="9">
        <f t="shared" si="14"/>
        <v>153.43900000000002</v>
      </c>
      <c r="G51" s="7" t="s">
        <v>16</v>
      </c>
      <c r="H51" s="16"/>
      <c r="I51" s="4">
        <f t="shared" si="15"/>
        <v>0</v>
      </c>
      <c r="J51" s="5"/>
    </row>
    <row r="52" spans="1:10" ht="15.75">
      <c r="A52" s="10">
        <f>IF(F52&lt;&gt;"",1+MAX($A$7:A51),"")</f>
        <v>37</v>
      </c>
      <c r="B52" s="1"/>
      <c r="C52" s="8" t="s">
        <v>48</v>
      </c>
      <c r="D52" s="9">
        <v>130.41</v>
      </c>
      <c r="E52" s="17">
        <v>0.1</v>
      </c>
      <c r="F52" s="9">
        <f t="shared" si="14"/>
        <v>143.45100000000002</v>
      </c>
      <c r="G52" s="7" t="s">
        <v>16</v>
      </c>
      <c r="H52" s="16"/>
      <c r="I52" s="4">
        <f t="shared" si="15"/>
        <v>0</v>
      </c>
      <c r="J52" s="5"/>
    </row>
    <row r="53" spans="1:10" ht="16.5" thickBot="1">
      <c r="A53" s="10" t="str">
        <f>IF(F53&lt;&gt;"",1+MAX($A$7:A52),"")</f>
        <v/>
      </c>
      <c r="B53" s="1"/>
      <c r="C53" s="8"/>
      <c r="D53" s="9"/>
      <c r="E53" s="2"/>
      <c r="F53" s="9"/>
      <c r="G53" s="7"/>
      <c r="H53" s="3"/>
      <c r="I53" s="4"/>
      <c r="J53" s="5"/>
    </row>
    <row r="54" spans="1:10" ht="16.5" thickBot="1">
      <c r="A54" s="52" t="s">
        <v>2</v>
      </c>
      <c r="B54" s="53"/>
      <c r="C54" s="53"/>
      <c r="D54" s="54"/>
      <c r="E54" s="54"/>
      <c r="F54" s="54"/>
      <c r="G54" s="55"/>
      <c r="H54" s="53"/>
      <c r="I54" s="56">
        <f>SUM(I6:I52)</f>
        <v>0</v>
      </c>
      <c r="J54" s="57">
        <f>SUM(J6:J50)</f>
        <v>0</v>
      </c>
    </row>
    <row r="55" spans="1:10" ht="16.5" thickBot="1">
      <c r="A55" s="52" t="s">
        <v>11</v>
      </c>
      <c r="B55" s="53"/>
      <c r="C55" s="53"/>
      <c r="D55" s="54"/>
      <c r="E55" s="54"/>
      <c r="F55" s="54"/>
      <c r="G55" s="55"/>
      <c r="H55" s="58">
        <v>0.25</v>
      </c>
      <c r="I55" s="56">
        <f>H55*I54</f>
        <v>0</v>
      </c>
      <c r="J55" s="57">
        <f>H55*J54</f>
        <v>0</v>
      </c>
    </row>
    <row r="56" spans="1:10" ht="16.5" thickBot="1">
      <c r="A56" s="52" t="s">
        <v>10</v>
      </c>
      <c r="B56" s="53"/>
      <c r="C56" s="53"/>
      <c r="D56" s="54"/>
      <c r="E56" s="54"/>
      <c r="F56" s="54"/>
      <c r="G56" s="55"/>
      <c r="H56" s="53"/>
      <c r="I56" s="56">
        <f>SUM(I54:I55)</f>
        <v>0</v>
      </c>
      <c r="J56" s="57">
        <f>SUM(J54:J55)</f>
        <v>0</v>
      </c>
    </row>
  </sheetData>
  <mergeCells count="5">
    <mergeCell ref="B3:C3"/>
    <mergeCell ref="F3:G3"/>
    <mergeCell ref="B4:D4"/>
    <mergeCell ref="G1:J1"/>
    <mergeCell ref="G2:J2"/>
  </mergeCells>
  <printOptions horizontalCentered="1"/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DETAILED TAKE-OFF SE</vt:lpstr>
      <vt:lpstr>Chart1</vt:lpstr>
      <vt:lpstr>'DETAILED TAKE-OFF SE'!Print_Area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Marks</dc:creator>
  <cp:lastModifiedBy>samsung</cp:lastModifiedBy>
  <cp:lastPrinted>2017-02-09T18:34:35Z</cp:lastPrinted>
  <dcterms:created xsi:type="dcterms:W3CDTF">2004-05-05T14:08:18Z</dcterms:created>
  <dcterms:modified xsi:type="dcterms:W3CDTF">2019-04-30T16:29:59Z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