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490" windowHeight="7755" firstSheet="2" activeTab="2"/>
  </bookViews>
  <sheets>
    <sheet name="Chart1" sheetId="14" state="hidden" r:id="rId1"/>
    <sheet name="Sheet1" sheetId="15" state="hidden" r:id="rId2"/>
    <sheet name="Sample Take-off" sheetId="16" r:id="rId3"/>
  </sheets>
  <calcPr calcId="125725"/>
</workbook>
</file>

<file path=xl/calcChain.xml><?xml version="1.0" encoding="utf-8"?>
<calcChain xmlns="http://schemas.openxmlformats.org/spreadsheetml/2006/main">
  <c r="A247" i="16"/>
  <c r="A249"/>
  <c r="A256"/>
  <c r="A260"/>
  <c r="A261"/>
  <c r="A262"/>
  <c r="A265"/>
  <c r="A266"/>
  <c r="A267"/>
  <c r="A268"/>
  <c r="A269"/>
  <c r="A274"/>
  <c r="A275"/>
  <c r="A276"/>
  <c r="A279"/>
  <c r="A280"/>
  <c r="A282"/>
  <c r="A283"/>
  <c r="A285"/>
  <c r="A286"/>
  <c r="A287"/>
  <c r="A288"/>
  <c r="A290"/>
  <c r="A291"/>
  <c r="A292"/>
  <c r="A293"/>
  <c r="A298"/>
  <c r="A300"/>
  <c r="A244"/>
  <c r="A199"/>
  <c r="A202"/>
  <c r="A205"/>
  <c r="A206"/>
  <c r="A207"/>
  <c r="A210"/>
  <c r="A211"/>
  <c r="A212"/>
  <c r="A213"/>
  <c r="A214"/>
  <c r="A218"/>
  <c r="A219"/>
  <c r="A220"/>
  <c r="A223"/>
  <c r="A224"/>
  <c r="A226"/>
  <c r="A227"/>
  <c r="A229"/>
  <c r="A230"/>
  <c r="A231"/>
  <c r="A232"/>
  <c r="A237"/>
  <c r="A197"/>
  <c r="A195"/>
  <c r="A120"/>
  <c r="A121"/>
  <c r="A122"/>
  <c r="A128"/>
  <c r="A129"/>
  <c r="A130"/>
  <c r="A135"/>
  <c r="A136"/>
  <c r="A138"/>
  <c r="A139"/>
  <c r="A148"/>
  <c r="A149"/>
  <c r="A150"/>
  <c r="A151"/>
  <c r="A156"/>
  <c r="A158"/>
  <c r="A160"/>
  <c r="A161"/>
  <c r="A162"/>
  <c r="A163"/>
  <c r="A52"/>
  <c r="A53"/>
  <c r="A54"/>
  <c r="A61"/>
  <c r="A62"/>
  <c r="A63"/>
  <c r="A64"/>
  <c r="A65"/>
  <c r="A66"/>
  <c r="A70"/>
  <c r="A73"/>
  <c r="A77"/>
  <c r="A81"/>
  <c r="A84"/>
  <c r="A87"/>
  <c r="A90"/>
  <c r="A93"/>
  <c r="A94"/>
  <c r="A95"/>
  <c r="A101"/>
  <c r="A102"/>
  <c r="A103"/>
  <c r="A50"/>
  <c r="A36"/>
  <c r="A37"/>
  <c r="A38"/>
  <c r="A39"/>
  <c r="A43"/>
  <c r="A27"/>
  <c r="A12"/>
  <c r="A17"/>
  <c r="A25"/>
  <c r="I249"/>
  <c r="I12"/>
  <c r="F165"/>
  <c r="I165" s="1"/>
  <c r="F166"/>
  <c r="I166" s="1"/>
  <c r="F167"/>
  <c r="I167" s="1"/>
  <c r="F168"/>
  <c r="I168" s="1"/>
  <c r="F169"/>
  <c r="I169" s="1"/>
  <c r="F170"/>
  <c r="I170" s="1"/>
  <c r="F171"/>
  <c r="I171" s="1"/>
  <c r="F172"/>
  <c r="I172" s="1"/>
  <c r="F173"/>
  <c r="I173" s="1"/>
  <c r="F174"/>
  <c r="I174" s="1"/>
  <c r="F175"/>
  <c r="I175" s="1"/>
  <c r="F176"/>
  <c r="I176" s="1"/>
  <c r="F177"/>
  <c r="I177" s="1"/>
  <c r="F178"/>
  <c r="I178" s="1"/>
  <c r="F179"/>
  <c r="I179" s="1"/>
  <c r="F180"/>
  <c r="I180" s="1"/>
  <c r="F181"/>
  <c r="I181" s="1"/>
  <c r="F182"/>
  <c r="I182" s="1"/>
  <c r="F183"/>
  <c r="I183" s="1"/>
  <c r="F184"/>
  <c r="I184" s="1"/>
  <c r="F185"/>
  <c r="I185" s="1"/>
  <c r="F164"/>
  <c r="I164" s="1"/>
  <c r="F140"/>
  <c r="I140" s="1"/>
  <c r="F141"/>
  <c r="I141" s="1"/>
  <c r="F142"/>
  <c r="I142" s="1"/>
  <c r="F143"/>
  <c r="I143" s="1"/>
  <c r="F144"/>
  <c r="I144" s="1"/>
  <c r="F145"/>
  <c r="I145" s="1"/>
  <c r="F146"/>
  <c r="I146" s="1"/>
  <c r="F147"/>
  <c r="I147" s="1"/>
  <c r="D281"/>
  <c r="F281" s="1"/>
  <c r="I281" s="1"/>
  <c r="D225"/>
  <c r="F225" s="1"/>
  <c r="I225" s="1"/>
  <c r="D134"/>
  <c r="F134" s="1"/>
  <c r="I134" s="1"/>
  <c r="D133"/>
  <c r="F133" s="1"/>
  <c r="I133" s="1"/>
  <c r="F137"/>
  <c r="I137" s="1"/>
  <c r="F284"/>
  <c r="I284" s="1"/>
  <c r="F228"/>
  <c r="I228" s="1"/>
  <c r="F132"/>
  <c r="I132" s="1"/>
  <c r="D131"/>
  <c r="F131" s="1"/>
  <c r="I131" s="1"/>
  <c r="F278"/>
  <c r="I278" s="1"/>
  <c r="F222"/>
  <c r="I222" s="1"/>
  <c r="F221"/>
  <c r="I221" s="1"/>
  <c r="F124"/>
  <c r="I124" s="1"/>
  <c r="F125"/>
  <c r="I125" s="1"/>
  <c r="F127"/>
  <c r="I127" s="1"/>
  <c r="D126"/>
  <c r="F126" s="1"/>
  <c r="I126" s="1"/>
  <c r="D123"/>
  <c r="F123" s="1"/>
  <c r="I123" s="1"/>
  <c r="D277"/>
  <c r="F277" s="1"/>
  <c r="I277" s="1"/>
  <c r="D271"/>
  <c r="F271" s="1"/>
  <c r="I271" s="1"/>
  <c r="D105"/>
  <c r="F105" s="1"/>
  <c r="I105" s="1"/>
  <c r="F272"/>
  <c r="I272" s="1"/>
  <c r="F273"/>
  <c r="I273" s="1"/>
  <c r="F270"/>
  <c r="I270" s="1"/>
  <c r="F216"/>
  <c r="I216" s="1"/>
  <c r="F217"/>
  <c r="I217" s="1"/>
  <c r="F215"/>
  <c r="I215" s="1"/>
  <c r="F106"/>
  <c r="I106" s="1"/>
  <c r="F107"/>
  <c r="I107" s="1"/>
  <c r="F108"/>
  <c r="I108" s="1"/>
  <c r="F109"/>
  <c r="I109" s="1"/>
  <c r="F110"/>
  <c r="I110" s="1"/>
  <c r="F111"/>
  <c r="I111" s="1"/>
  <c r="F112"/>
  <c r="I112" s="1"/>
  <c r="F113"/>
  <c r="I113" s="1"/>
  <c r="F114"/>
  <c r="I114" s="1"/>
  <c r="F115"/>
  <c r="I115" s="1"/>
  <c r="F116"/>
  <c r="I116" s="1"/>
  <c r="F117"/>
  <c r="I117" s="1"/>
  <c r="F118"/>
  <c r="I118" s="1"/>
  <c r="F119"/>
  <c r="I119" s="1"/>
  <c r="F104"/>
  <c r="I104" s="1"/>
  <c r="F159"/>
  <c r="I159" s="1"/>
  <c r="F301"/>
  <c r="I301" s="1"/>
  <c r="F157"/>
  <c r="I157" s="1"/>
  <c r="F238"/>
  <c r="I238" s="1"/>
  <c r="F299"/>
  <c r="I299" s="1"/>
  <c r="F297"/>
  <c r="I297" s="1"/>
  <c r="F295"/>
  <c r="I295" s="1"/>
  <c r="F296"/>
  <c r="I296" s="1"/>
  <c r="F294"/>
  <c r="I294" s="1"/>
  <c r="F234"/>
  <c r="I234" s="1"/>
  <c r="F235"/>
  <c r="I235" s="1"/>
  <c r="F236"/>
  <c r="I236" s="1"/>
  <c r="F233"/>
  <c r="I233" s="1"/>
  <c r="D152"/>
  <c r="F152" s="1"/>
  <c r="I152" s="1"/>
  <c r="D153"/>
  <c r="F153" s="1"/>
  <c r="I153" s="1"/>
  <c r="D154"/>
  <c r="F154" s="1"/>
  <c r="I154" s="1"/>
  <c r="D155"/>
  <c r="F155" s="1"/>
  <c r="I155" s="1"/>
  <c r="F96"/>
  <c r="I96" s="1"/>
  <c r="F97"/>
  <c r="I97" s="1"/>
  <c r="F98"/>
  <c r="I98" s="1"/>
  <c r="F99"/>
  <c r="I99" s="1"/>
  <c r="F100"/>
  <c r="I100" s="1"/>
  <c r="F264"/>
  <c r="I264" s="1"/>
  <c r="F263"/>
  <c r="I263" s="1"/>
  <c r="F209"/>
  <c r="I209" s="1"/>
  <c r="F208"/>
  <c r="I208" s="1"/>
  <c r="F204"/>
  <c r="I204" s="1"/>
  <c r="F68"/>
  <c r="I68" s="1"/>
  <c r="F69"/>
  <c r="I69" s="1"/>
  <c r="F72"/>
  <c r="I72" s="1"/>
  <c r="F74"/>
  <c r="I74" s="1"/>
  <c r="F76"/>
  <c r="I76" s="1"/>
  <c r="F78"/>
  <c r="I78" s="1"/>
  <c r="F79"/>
  <c r="I79" s="1"/>
  <c r="F80"/>
  <c r="I80" s="1"/>
  <c r="F82"/>
  <c r="I82" s="1"/>
  <c r="F83"/>
  <c r="I83" s="1"/>
  <c r="F85"/>
  <c r="I85" s="1"/>
  <c r="F86"/>
  <c r="I86" s="1"/>
  <c r="F88"/>
  <c r="I88" s="1"/>
  <c r="F89"/>
  <c r="I89" s="1"/>
  <c r="F91"/>
  <c r="I91" s="1"/>
  <c r="F92"/>
  <c r="I92" s="1"/>
  <c r="F56"/>
  <c r="I56" s="1"/>
  <c r="F57"/>
  <c r="I57" s="1"/>
  <c r="F58"/>
  <c r="I58" s="1"/>
  <c r="F59"/>
  <c r="I59" s="1"/>
  <c r="F60"/>
  <c r="I60" s="1"/>
  <c r="F55"/>
  <c r="I55" s="1"/>
  <c r="F30"/>
  <c r="I30" s="1"/>
  <c r="F31"/>
  <c r="I31" s="1"/>
  <c r="F32"/>
  <c r="I32" s="1"/>
  <c r="F33"/>
  <c r="I33" s="1"/>
  <c r="F34"/>
  <c r="I34" s="1"/>
  <c r="F35"/>
  <c r="I35" s="1"/>
  <c r="F259"/>
  <c r="I259" s="1"/>
  <c r="D75"/>
  <c r="F75" s="1"/>
  <c r="I75" s="1"/>
  <c r="D71"/>
  <c r="F71" s="1"/>
  <c r="I71" s="1"/>
  <c r="D67"/>
  <c r="F67" s="1"/>
  <c r="I67" s="1"/>
  <c r="F28"/>
  <c r="I28" s="1"/>
  <c r="F29"/>
  <c r="I29" s="1"/>
  <c r="F203"/>
  <c r="I203" s="1"/>
  <c r="F257"/>
  <c r="I257" s="1"/>
  <c r="F258"/>
  <c r="I258" s="1"/>
  <c r="F51"/>
  <c r="I51" s="1"/>
  <c r="D49"/>
  <c r="F49" s="1"/>
  <c r="I49" s="1"/>
  <c r="D48"/>
  <c r="F48" s="1"/>
  <c r="I48" s="1"/>
  <c r="D47"/>
  <c r="F47" s="1"/>
  <c r="I47" s="1"/>
  <c r="D46"/>
  <c r="F46" s="1"/>
  <c r="I46" s="1"/>
  <c r="D45"/>
  <c r="F45" s="1"/>
  <c r="I45" s="1"/>
  <c r="D44"/>
  <c r="F44" s="1"/>
  <c r="I44" s="1"/>
  <c r="D42"/>
  <c r="F42" s="1"/>
  <c r="I42" s="1"/>
  <c r="D41"/>
  <c r="F41" s="1"/>
  <c r="I41" s="1"/>
  <c r="D40"/>
  <c r="F40" s="1"/>
  <c r="I40" s="1"/>
  <c r="D289"/>
  <c r="F289" s="1"/>
  <c r="I289" s="1"/>
  <c r="J286" s="1"/>
  <c r="F26"/>
  <c r="I26" s="1"/>
  <c r="F254"/>
  <c r="I254" s="1"/>
  <c r="F255"/>
  <c r="I255" s="1"/>
  <c r="D20"/>
  <c r="F20" s="1"/>
  <c r="I20" s="1"/>
  <c r="F201"/>
  <c r="I201" s="1"/>
  <c r="F23"/>
  <c r="I23" s="1"/>
  <c r="D24"/>
  <c r="F24" s="1"/>
  <c r="I24" s="1"/>
  <c r="F198"/>
  <c r="I198" s="1"/>
  <c r="F200"/>
  <c r="I200" s="1"/>
  <c r="F253"/>
  <c r="I253" s="1"/>
  <c r="F250"/>
  <c r="I250" s="1"/>
  <c r="F251"/>
  <c r="I251" s="1"/>
  <c r="F252"/>
  <c r="I252" s="1"/>
  <c r="D196"/>
  <c r="F196" s="1"/>
  <c r="I196" s="1"/>
  <c r="D246"/>
  <c r="F246" s="1"/>
  <c r="I246" s="1"/>
  <c r="D245"/>
  <c r="F245" s="1"/>
  <c r="I245" s="1"/>
  <c r="F19"/>
  <c r="I19" s="1"/>
  <c r="F21"/>
  <c r="I21" s="1"/>
  <c r="F22"/>
  <c r="I22" s="1"/>
  <c r="D18"/>
  <c r="F18" s="1"/>
  <c r="I18" s="1"/>
  <c r="F14"/>
  <c r="I14" s="1"/>
  <c r="F15"/>
  <c r="I15" s="1"/>
  <c r="F16"/>
  <c r="I16" s="1"/>
  <c r="D248"/>
  <c r="F248" s="1"/>
  <c r="I248" s="1"/>
  <c r="D13"/>
  <c r="F13" s="1"/>
  <c r="I13" s="1"/>
  <c r="D11"/>
  <c r="D10"/>
  <c r="F10" s="1"/>
  <c r="I10" s="1"/>
  <c r="A8"/>
  <c r="A9"/>
  <c r="A6"/>
  <c r="J261" l="1"/>
  <c r="J193"/>
  <c r="J230"/>
  <c r="J291"/>
  <c r="J211"/>
  <c r="J206"/>
  <c r="J53"/>
  <c r="J266"/>
  <c r="J242"/>
  <c r="J62"/>
  <c r="J37"/>
  <c r="J149"/>
  <c r="J161"/>
  <c r="A10"/>
  <c r="F11"/>
  <c r="J240" l="1"/>
  <c r="J191"/>
  <c r="I11"/>
  <c r="J7" s="1"/>
  <c r="J187" s="1"/>
  <c r="A11"/>
  <c r="A13" l="1"/>
  <c r="I187"/>
  <c r="A14" l="1"/>
  <c r="I188"/>
  <c r="I189" s="1"/>
  <c r="A15" l="1"/>
  <c r="A16" l="1"/>
  <c r="A18" s="1"/>
  <c r="J188"/>
  <c r="J189" s="1"/>
  <c r="A19" l="1"/>
  <c r="A20" l="1"/>
  <c r="A21" s="1"/>
  <c r="A22" l="1"/>
  <c r="A23" l="1"/>
  <c r="A24" l="1"/>
  <c r="A26" l="1"/>
  <c r="A28" l="1"/>
  <c r="A29" l="1"/>
  <c r="A30" l="1"/>
  <c r="A31" s="1"/>
  <c r="A32" s="1"/>
  <c r="A33" s="1"/>
  <c r="A34" s="1"/>
  <c r="A35" s="1"/>
  <c r="A40" s="1"/>
  <c r="A41" s="1"/>
  <c r="A42" s="1"/>
  <c r="A44" s="1"/>
  <c r="A45" s="1"/>
  <c r="A46" s="1"/>
  <c r="A47" s="1"/>
  <c r="A48" s="1"/>
  <c r="A49" s="1"/>
  <c r="A51" s="1"/>
  <c r="A55" l="1"/>
  <c r="A56" s="1"/>
  <c r="A57" l="1"/>
  <c r="A58" s="1"/>
  <c r="A59" l="1"/>
  <c r="A60" s="1"/>
  <c r="A67" s="1"/>
  <c r="A68" s="1"/>
  <c r="A69" s="1"/>
  <c r="A71" s="1"/>
  <c r="A72" l="1"/>
  <c r="A74" s="1"/>
  <c r="A75" s="1"/>
  <c r="A76" s="1"/>
  <c r="A78" s="1"/>
  <c r="A79" s="1"/>
  <c r="A80" s="1"/>
  <c r="A82" s="1"/>
  <c r="A83" s="1"/>
  <c r="A85" s="1"/>
  <c r="A86" s="1"/>
  <c r="A88" s="1"/>
  <c r="A89" s="1"/>
  <c r="A91" s="1"/>
  <c r="A92" s="1"/>
  <c r="A96" s="1"/>
  <c r="A97" s="1"/>
  <c r="A98" s="1"/>
  <c r="A99" s="1"/>
  <c r="A100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3" s="1"/>
  <c r="A124" s="1"/>
  <c r="A125" s="1"/>
  <c r="A126" s="1"/>
  <c r="A127" s="1"/>
  <c r="A131" s="1"/>
  <c r="A132" s="1"/>
  <c r="A133" s="1"/>
  <c r="A134" s="1"/>
  <c r="A137" s="1"/>
  <c r="A140" s="1"/>
  <c r="A141" s="1"/>
  <c r="A142" s="1"/>
  <c r="A143" s="1"/>
  <c r="A144" s="1"/>
  <c r="A145" s="1"/>
  <c r="A146" s="1"/>
  <c r="A147" s="1"/>
  <c r="A152" s="1"/>
  <c r="A153" s="1"/>
  <c r="A154" s="1"/>
  <c r="A155" s="1"/>
  <c r="A157" s="1"/>
  <c r="A159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96" s="1"/>
  <c r="A198" s="1"/>
  <c r="A200" s="1"/>
  <c r="A201" s="1"/>
  <c r="A203" s="1"/>
  <c r="A204" s="1"/>
  <c r="A208" s="1"/>
  <c r="A209" s="1"/>
  <c r="A215" s="1"/>
  <c r="A216" s="1"/>
  <c r="A217" s="1"/>
  <c r="A221" s="1"/>
  <c r="A222" s="1"/>
  <c r="A225" s="1"/>
  <c r="A228" s="1"/>
  <c r="A233" s="1"/>
  <c r="A234" s="1"/>
  <c r="A235" s="1"/>
  <c r="A236" s="1"/>
  <c r="A238" s="1"/>
  <c r="A245" s="1"/>
  <c r="A246" s="1"/>
  <c r="A248" s="1"/>
  <c r="A250" s="1"/>
  <c r="A251" s="1"/>
  <c r="A252" s="1"/>
  <c r="A253" s="1"/>
  <c r="A254" s="1"/>
  <c r="A255" s="1"/>
  <c r="A257" s="1"/>
  <c r="A258" s="1"/>
  <c r="A259" s="1"/>
  <c r="A263" s="1"/>
  <c r="A264" s="1"/>
  <c r="A270" s="1"/>
  <c r="A271" s="1"/>
  <c r="A272" s="1"/>
  <c r="A273" s="1"/>
  <c r="A277" s="1"/>
  <c r="A278" s="1"/>
  <c r="A281" s="1"/>
  <c r="A284" s="1"/>
  <c r="A289" s="1"/>
  <c r="A294" s="1"/>
  <c r="A295" s="1"/>
  <c r="A296" s="1"/>
  <c r="A297" s="1"/>
  <c r="A299" s="1"/>
  <c r="A301" s="1"/>
</calcChain>
</file>

<file path=xl/sharedStrings.xml><?xml version="1.0" encoding="utf-8"?>
<sst xmlns="http://schemas.openxmlformats.org/spreadsheetml/2006/main" count="427" uniqueCount="186">
  <si>
    <t>DESCRIPTION</t>
  </si>
  <si>
    <t>UNIT COST</t>
  </si>
  <si>
    <t>SUB TOTAL</t>
  </si>
  <si>
    <t>SR #</t>
  </si>
  <si>
    <t>QUANTITY</t>
  </si>
  <si>
    <t>WASTAGE
(10%)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</si>
  <si>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</si>
  <si>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</si>
  <si>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</si>
  <si>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</si>
  <si>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</si>
  <si>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</si>
  <si>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METALS</t>
  </si>
  <si>
    <t>sf</t>
  </si>
  <si>
    <t>lf</t>
  </si>
  <si>
    <t>ea</t>
  </si>
  <si>
    <t>CONCRETE</t>
  </si>
  <si>
    <t>Concrete for Footings</t>
  </si>
  <si>
    <t>Concrete for Strip Footings</t>
  </si>
  <si>
    <t>ALTERNATE-1</t>
  </si>
  <si>
    <t>ALTERNATE-2</t>
  </si>
  <si>
    <t>Concrete for strip Footing</t>
  </si>
  <si>
    <t>cy</t>
  </si>
  <si>
    <t>4" Precast Flat Slab Infill</t>
  </si>
  <si>
    <t>Precast Concrete Cell</t>
  </si>
  <si>
    <t>Precast Plank to match balcony profile</t>
  </si>
  <si>
    <t>4" thick Slab on grade w/ synthetic micro-fiber reinf.(4000 PSI)</t>
  </si>
  <si>
    <t>5" thick Slab on grade w/ synthetic micro-fiber reinf.(4000 PSI)</t>
  </si>
  <si>
    <t>6" thick Slab on grade w/ synthetic micro-fiber reinf.(4000 PSI)</t>
  </si>
  <si>
    <t>12" thick Slab on grade w/ synthetic micro-fiber reinf.(4000 PSI)</t>
  </si>
  <si>
    <t>C-1: W8x31</t>
  </si>
  <si>
    <t>C-2: W8x31-Lateral</t>
  </si>
  <si>
    <t>C-3: HSS8x8x1/4</t>
  </si>
  <si>
    <t>COLUMNS</t>
  </si>
  <si>
    <t>FOOTINGS</t>
  </si>
  <si>
    <t>SLAB ON GRADE</t>
  </si>
  <si>
    <t>HOLLOW CORE PLANKS</t>
  </si>
  <si>
    <t>CONCRETE COLUMN</t>
  </si>
  <si>
    <t>FOOTING</t>
  </si>
  <si>
    <t>COLUMN</t>
  </si>
  <si>
    <t>lbs</t>
  </si>
  <si>
    <t>ROOF DECK</t>
  </si>
  <si>
    <t>1/2" Steel Roof Deck</t>
  </si>
  <si>
    <t>BEAMS</t>
  </si>
  <si>
    <t>W10x12</t>
  </si>
  <si>
    <t>W12x14</t>
  </si>
  <si>
    <t>W14x22</t>
  </si>
  <si>
    <t>W16x31</t>
  </si>
  <si>
    <t>W16x36</t>
  </si>
  <si>
    <t>W8x10</t>
  </si>
  <si>
    <t>WALLS</t>
  </si>
  <si>
    <t>Precast Concrete Wall</t>
  </si>
  <si>
    <t>Precast Insulated Composite Concrete Wall</t>
  </si>
  <si>
    <t>FINISHES</t>
  </si>
  <si>
    <t>PARTITION WALLS</t>
  </si>
  <si>
    <t>MASONRY</t>
  </si>
  <si>
    <t>5/8" Gypsum Boardx2</t>
  </si>
  <si>
    <t>3-5/8" Metal Studs @16" O.C</t>
  </si>
  <si>
    <t>3" Acoustical Blanket Insulation</t>
  </si>
  <si>
    <t>6" Metal Studs @16" O.C</t>
  </si>
  <si>
    <t>5/8" Gypsum Board</t>
  </si>
  <si>
    <t>5/8" Gypsum Board(Moisture Resistant Board)</t>
  </si>
  <si>
    <t>7/8" Metal Hat Channel @16" O.C</t>
  </si>
  <si>
    <t>2-1/2" Metal Studs @16" O.C</t>
  </si>
  <si>
    <t>E: Interior Partiton</t>
  </si>
  <si>
    <t>E1: Interior Partiton</t>
  </si>
  <si>
    <t>E2: Interior Partiton</t>
  </si>
  <si>
    <t>F: Interior Partiton</t>
  </si>
  <si>
    <t>F1: Interior Partiton</t>
  </si>
  <si>
    <t>F2: Interior Partiton</t>
  </si>
  <si>
    <t>G: Furring</t>
  </si>
  <si>
    <t>G1: Furring</t>
  </si>
  <si>
    <t>Precast Concrete Wall (Cell Walls)</t>
  </si>
  <si>
    <t>Aluminium Composite Soffit System</t>
  </si>
  <si>
    <t>2x2 Acoustical Ceiling Tile System</t>
  </si>
  <si>
    <t>2x4 Acoustical Ceiling Tile System</t>
  </si>
  <si>
    <t>Gypsum WallBoard Ceiling</t>
  </si>
  <si>
    <t>Secuirity Metal Ceiling</t>
  </si>
  <si>
    <t>CEILING SYSTEM</t>
  </si>
  <si>
    <t>THERMAL AND MOISTURE PROTECTION</t>
  </si>
  <si>
    <t>Base Rigid Insulation</t>
  </si>
  <si>
    <t>Tapered Roof Rigid Insualtion</t>
  </si>
  <si>
    <t>Cover Board</t>
  </si>
  <si>
    <t>Fully Adhered Roof Membrane</t>
  </si>
  <si>
    <t>ROOFING</t>
  </si>
  <si>
    <t>Aluminium Coping</t>
  </si>
  <si>
    <t>COPING</t>
  </si>
  <si>
    <t>WALKWAY PADS</t>
  </si>
  <si>
    <t>2'x2' Walkway Pads</t>
  </si>
  <si>
    <t>FLOORING</t>
  </si>
  <si>
    <t>BASE</t>
  </si>
  <si>
    <t>WALL FINISHES</t>
  </si>
  <si>
    <t>CEILING FINISHES</t>
  </si>
  <si>
    <t>EXTERIOR FINISHES</t>
  </si>
  <si>
    <t>OPENINGS</t>
  </si>
  <si>
    <t>DOORS</t>
  </si>
  <si>
    <t>Security Hollow Metal Type 'D5' Door</t>
  </si>
  <si>
    <t>Non Security Hollow Metal Type 'D5' Door</t>
  </si>
  <si>
    <t>Security Hollow Metal Type 'D6' Door</t>
  </si>
  <si>
    <t>Security Hollow Metal Type 'D8' Door</t>
  </si>
  <si>
    <t>Security Hollow Metal Type 'D8A' Door</t>
  </si>
  <si>
    <t>Non Security Hollow Metal Type 'D8A' Door</t>
  </si>
  <si>
    <t>Roll up Type 'D9' Door</t>
  </si>
  <si>
    <t>Overhead Coiling Counter Type 'D10' Door</t>
  </si>
  <si>
    <t>Steel Type 'D11' Door</t>
  </si>
  <si>
    <t>Non Security Hollow Metal Type 'D4A' Door</t>
  </si>
  <si>
    <t>Security Hollow Metal Type 'D4A' Door</t>
  </si>
  <si>
    <t>Security Hollow Metal Type 'D4' Door</t>
  </si>
  <si>
    <t>Non Security Wood Type 'D4' Door</t>
  </si>
  <si>
    <t>Non Security Wood Type 'D3' Door</t>
  </si>
  <si>
    <t>Aluminium Type 'D3' Door</t>
  </si>
  <si>
    <t>Non Security Wood Type 'D2' Door</t>
  </si>
  <si>
    <t>Non Security Hollow Metal Type 'D2' Door</t>
  </si>
  <si>
    <t>Security Hollow Metal Type 'D2' Door</t>
  </si>
  <si>
    <t>Security Hollow Metal Type 'D1A' Door</t>
  </si>
  <si>
    <t>Non Security Wood Type 'D1' Door</t>
  </si>
  <si>
    <t>Non Security Hollow Metal Type 'D1' Door</t>
  </si>
  <si>
    <t>Security Hollow Metal Type 'D1' Door</t>
  </si>
  <si>
    <t>DIV 03</t>
  </si>
  <si>
    <t>Precast Concrete Cell Slab</t>
  </si>
  <si>
    <r>
      <rPr>
        <b/>
        <sz val="11"/>
        <color theme="3" tint="-0.499984740745262"/>
        <rFont val="Calibri"/>
        <family val="2"/>
        <scheme val="minor"/>
      </rPr>
      <t xml:space="preserve">C-4: </t>
    </r>
    <r>
      <rPr>
        <sz val="11"/>
        <color theme="3" tint="-0.499984740745262"/>
        <rFont val="Calibri"/>
        <family val="2"/>
        <scheme val="minor"/>
      </rPr>
      <t>Pipe Column</t>
    </r>
  </si>
  <si>
    <r>
      <rPr>
        <b/>
        <sz val="11"/>
        <color theme="3" tint="-0.499984740745262"/>
        <rFont val="Calibri"/>
        <family val="2"/>
        <scheme val="minor"/>
      </rPr>
      <t>PT-HP:</t>
    </r>
    <r>
      <rPr>
        <sz val="11"/>
        <color theme="3" tint="-0.499984740745262"/>
        <rFont val="Calibri"/>
        <family val="2"/>
        <scheme val="minor"/>
      </rPr>
      <t xml:space="preserve"> Paint w/High Performance Coating</t>
    </r>
  </si>
  <si>
    <r>
      <rPr>
        <b/>
        <sz val="11"/>
        <color theme="3" tint="-0.499984740745262"/>
        <rFont val="Calibri"/>
        <family val="2"/>
        <scheme val="minor"/>
      </rPr>
      <t>PT:</t>
    </r>
    <r>
      <rPr>
        <sz val="11"/>
        <color theme="3" tint="-0.499984740745262"/>
        <rFont val="Calibri"/>
        <family val="2"/>
        <scheme val="minor"/>
      </rPr>
      <t xml:space="preserve"> PAINTED FINISH SURFACE</t>
    </r>
  </si>
  <si>
    <r>
      <rPr>
        <b/>
        <sz val="11"/>
        <color theme="3" tint="-0.499984740745262"/>
        <rFont val="Calibri"/>
        <family val="2"/>
        <scheme val="minor"/>
      </rPr>
      <t>RB-1:</t>
    </r>
    <r>
      <rPr>
        <sz val="11"/>
        <color theme="3" tint="-0.499984740745262"/>
        <rFont val="Calibri"/>
        <family val="2"/>
        <scheme val="minor"/>
      </rPr>
      <t xml:space="preserve"> 4"h RUBBER COVE BASE</t>
    </r>
  </si>
  <si>
    <r>
      <rPr>
        <b/>
        <sz val="11"/>
        <color theme="3" tint="-0.499984740745262"/>
        <rFont val="Calibri"/>
        <family val="2"/>
        <scheme val="minor"/>
      </rPr>
      <t>AEF</t>
    </r>
    <r>
      <rPr>
        <sz val="11"/>
        <color theme="3" tint="-0.499984740745262"/>
        <rFont val="Calibri"/>
        <family val="2"/>
        <scheme val="minor"/>
      </rPr>
      <t>: 8"h  FLUID APPLIED EPOXY RESIN</t>
    </r>
  </si>
  <si>
    <r>
      <rPr>
        <b/>
        <sz val="11"/>
        <color theme="3" tint="-0.499984740745262"/>
        <rFont val="Calibri"/>
        <family val="2"/>
        <scheme val="minor"/>
      </rPr>
      <t>AEF:</t>
    </r>
    <r>
      <rPr>
        <sz val="11"/>
        <color theme="3" tint="-0.499984740745262"/>
        <rFont val="Calibri"/>
        <family val="2"/>
        <scheme val="minor"/>
      </rPr>
      <t xml:space="preserve"> FLUID APPLIED EPOXY RESINOUS FLOORING
(NON-SLIP)</t>
    </r>
  </si>
  <si>
    <r>
      <rPr>
        <b/>
        <sz val="11"/>
        <color theme="3" tint="-0.499984740745262"/>
        <rFont val="Calibri"/>
        <family val="2"/>
        <scheme val="minor"/>
      </rPr>
      <t>CONC:</t>
    </r>
    <r>
      <rPr>
        <sz val="11"/>
        <color theme="3" tint="-0.499984740745262"/>
        <rFont val="Calibri"/>
        <family val="2"/>
        <scheme val="minor"/>
      </rPr>
      <t xml:space="preserve"> SEALED CONCRETE</t>
    </r>
  </si>
  <si>
    <r>
      <rPr>
        <b/>
        <sz val="11"/>
        <color theme="3" tint="-0.499984740745262"/>
        <rFont val="Calibri"/>
        <family val="2"/>
        <scheme val="minor"/>
      </rPr>
      <t>VCT-1</t>
    </r>
    <r>
      <rPr>
        <sz val="11"/>
        <color theme="3" tint="-0.499984740745262"/>
        <rFont val="Calibri"/>
        <family val="2"/>
        <scheme val="minor"/>
      </rPr>
      <t>: 12" x 12" VINYL COMPOSITION TILE</t>
    </r>
  </si>
  <si>
    <r>
      <rPr>
        <b/>
        <sz val="11"/>
        <color theme="3" tint="-0.499984740745262"/>
        <rFont val="Calibri"/>
        <family val="2"/>
        <scheme val="minor"/>
      </rPr>
      <t>VCT-2:</t>
    </r>
    <r>
      <rPr>
        <sz val="11"/>
        <color theme="3" tint="-0.499984740745262"/>
        <rFont val="Calibri"/>
        <family val="2"/>
        <scheme val="minor"/>
      </rPr>
      <t xml:space="preserve"> 18" x 18" VINYL COMPOSITION TILE</t>
    </r>
  </si>
  <si>
    <r>
      <rPr>
        <b/>
        <sz val="11"/>
        <color theme="3" tint="-0.499984740745262"/>
        <rFont val="Calibri"/>
        <family val="2"/>
        <scheme val="minor"/>
      </rPr>
      <t>B1:</t>
    </r>
    <r>
      <rPr>
        <sz val="11"/>
        <color theme="3" tint="-0.499984740745262"/>
        <rFont val="Calibri"/>
        <family val="2"/>
        <scheme val="minor"/>
      </rPr>
      <t xml:space="preserve"> 8" CMU 1 Hr Rated Wall</t>
    </r>
  </si>
  <si>
    <r>
      <rPr>
        <b/>
        <sz val="11"/>
        <color theme="3" tint="-0.499984740745262"/>
        <rFont val="Calibri"/>
        <family val="2"/>
        <scheme val="minor"/>
      </rPr>
      <t>B:</t>
    </r>
    <r>
      <rPr>
        <sz val="11"/>
        <color theme="3" tint="-0.499984740745262"/>
        <rFont val="Calibri"/>
        <family val="2"/>
        <scheme val="minor"/>
      </rPr>
      <t xml:space="preserve"> 8" CMU Wall</t>
    </r>
  </si>
  <si>
    <r>
      <rPr>
        <b/>
        <sz val="11"/>
        <color theme="3" tint="-0.499984740745262"/>
        <rFont val="Calibri"/>
        <family val="2"/>
        <scheme val="minor"/>
      </rPr>
      <t xml:space="preserve">D1: </t>
    </r>
    <r>
      <rPr>
        <sz val="11"/>
        <color theme="3" tint="-0.499984740745262"/>
        <rFont val="Calibri"/>
        <family val="2"/>
        <scheme val="minor"/>
      </rPr>
      <t>12" Precast Concrete Wall- 1 Hr Rated</t>
    </r>
  </si>
  <si>
    <r>
      <rPr>
        <b/>
        <sz val="11"/>
        <color theme="3" tint="-0.499984740745262"/>
        <rFont val="Calibri"/>
        <family val="2"/>
        <scheme val="minor"/>
      </rPr>
      <t xml:space="preserve">HC8: </t>
    </r>
    <r>
      <rPr>
        <sz val="11"/>
        <color theme="3" tint="-0.499984740745262"/>
        <rFont val="Calibri"/>
        <family val="2"/>
        <scheme val="minor"/>
      </rPr>
      <t>8" Hollow Core Precast Plank</t>
    </r>
  </si>
  <si>
    <r>
      <rPr>
        <b/>
        <sz val="11"/>
        <color theme="3" tint="-0.499984740745262"/>
        <rFont val="Calibri"/>
        <family val="2"/>
        <scheme val="minor"/>
      </rPr>
      <t>HC12:</t>
    </r>
    <r>
      <rPr>
        <sz val="11"/>
        <color theme="3" tint="-0.499984740745262"/>
        <rFont val="Calibri"/>
        <family val="2"/>
        <scheme val="minor"/>
      </rPr>
      <t xml:space="preserve"> 12" Hollow Core Precast Plank</t>
    </r>
  </si>
  <si>
    <r>
      <rPr>
        <b/>
        <sz val="11"/>
        <color theme="3" tint="-0.499984740745262"/>
        <rFont val="Calibri"/>
        <family val="2"/>
        <scheme val="minor"/>
      </rPr>
      <t>HC16: 16"</t>
    </r>
    <r>
      <rPr>
        <sz val="11"/>
        <color theme="3" tint="-0.499984740745262"/>
        <rFont val="Calibri"/>
        <family val="2"/>
        <scheme val="minor"/>
      </rPr>
      <t xml:space="preserve"> Hollow Core Precast Plank</t>
    </r>
  </si>
  <si>
    <r>
      <rPr>
        <b/>
        <sz val="11"/>
        <color theme="3" tint="-0.499984740745262"/>
        <rFont val="Calibri"/>
        <family val="2"/>
        <scheme val="minor"/>
      </rPr>
      <t>AEF:</t>
    </r>
    <r>
      <rPr>
        <sz val="11"/>
        <color theme="3" tint="-0.499984740745262"/>
        <rFont val="Calibri"/>
        <family val="2"/>
        <scheme val="minor"/>
      </rPr>
      <t xml:space="preserve"> 8"h  FLUID APPLIED EPOXY RESIN</t>
    </r>
  </si>
  <si>
    <r>
      <rPr>
        <b/>
        <sz val="11"/>
        <color theme="3" tint="-0.499984740745262"/>
        <rFont val="Calibri"/>
        <family val="2"/>
        <scheme val="minor"/>
      </rPr>
      <t xml:space="preserve">AEF: </t>
    </r>
    <r>
      <rPr>
        <sz val="11"/>
        <color theme="3" tint="-0.499984740745262"/>
        <rFont val="Calibri"/>
        <family val="2"/>
        <scheme val="minor"/>
      </rPr>
      <t>FLUID APPLIED EPOXY RESINOUS FLOORING
(NON-SLIP)</t>
    </r>
  </si>
  <si>
    <r>
      <rPr>
        <b/>
        <sz val="11"/>
        <color theme="3" tint="-0.499984740745262"/>
        <rFont val="Calibri"/>
        <family val="2"/>
        <scheme val="minor"/>
      </rPr>
      <t>CONC</t>
    </r>
    <r>
      <rPr>
        <sz val="11"/>
        <color theme="3" tint="-0.499984740745262"/>
        <rFont val="Calibri"/>
        <family val="2"/>
        <scheme val="minor"/>
      </rPr>
      <t>: SEALED CONCRETE</t>
    </r>
  </si>
  <si>
    <r>
      <rPr>
        <b/>
        <sz val="11"/>
        <color theme="3" tint="-0.499984740745262"/>
        <rFont val="Calibri"/>
        <family val="2"/>
        <scheme val="minor"/>
      </rPr>
      <t xml:space="preserve">B3: </t>
    </r>
    <r>
      <rPr>
        <sz val="11"/>
        <color theme="3" tint="-0.499984740745262"/>
        <rFont val="Calibri"/>
        <family val="2"/>
        <scheme val="minor"/>
      </rPr>
      <t>8" CMU Wall</t>
    </r>
  </si>
  <si>
    <r>
      <rPr>
        <b/>
        <sz val="11"/>
        <color theme="3" tint="-0.499984740745262"/>
        <rFont val="Calibri"/>
        <family val="2"/>
        <scheme val="minor"/>
      </rPr>
      <t>HC8:</t>
    </r>
    <r>
      <rPr>
        <sz val="11"/>
        <color theme="3" tint="-0.499984740745262"/>
        <rFont val="Calibri"/>
        <family val="2"/>
        <scheme val="minor"/>
      </rPr>
      <t xml:space="preserve"> 8" Hollow Core Precast Plank</t>
    </r>
  </si>
  <si>
    <r>
      <rPr>
        <b/>
        <sz val="11"/>
        <color theme="3" tint="-0.499984740745262"/>
        <rFont val="Calibri"/>
        <family val="2"/>
        <scheme val="minor"/>
      </rPr>
      <t xml:space="preserve">HC12: </t>
    </r>
    <r>
      <rPr>
        <sz val="11"/>
        <color theme="3" tint="-0.499984740745262"/>
        <rFont val="Calibri"/>
        <family val="2"/>
        <scheme val="minor"/>
      </rPr>
      <t>12" Hollow Core Precast Plank</t>
    </r>
  </si>
  <si>
    <r>
      <rPr>
        <b/>
        <sz val="11"/>
        <color theme="3" tint="-0.499984740745262"/>
        <rFont val="Calibri"/>
        <family val="2"/>
        <scheme val="minor"/>
      </rPr>
      <t>10:</t>
    </r>
    <r>
      <rPr>
        <sz val="11"/>
        <color theme="3" tint="-0.499984740745262"/>
        <rFont val="Calibri"/>
        <family val="2"/>
        <scheme val="minor"/>
      </rPr>
      <t xml:space="preserve"> Precast Wall Panel- Thin Brick Veneer Accent-Generic "Brown"</t>
    </r>
  </si>
  <si>
    <r>
      <rPr>
        <b/>
        <sz val="11"/>
        <color theme="3" tint="-0.499984740745262"/>
        <rFont val="Calibri"/>
        <family val="2"/>
        <scheme val="minor"/>
      </rPr>
      <t>13:</t>
    </r>
    <r>
      <rPr>
        <sz val="11"/>
        <color theme="3" tint="-0.499984740745262"/>
        <rFont val="Calibri"/>
        <family val="2"/>
        <scheme val="minor"/>
      </rPr>
      <t xml:space="preserve"> Aluminium Composite Panel System</t>
    </r>
  </si>
  <si>
    <r>
      <rPr>
        <b/>
        <sz val="11"/>
        <color theme="3" tint="-0.499984740745262"/>
        <rFont val="Calibri"/>
        <family val="2"/>
        <scheme val="minor"/>
      </rPr>
      <t xml:space="preserve">16: </t>
    </r>
    <r>
      <rPr>
        <sz val="11"/>
        <color theme="3" tint="-0.499984740745262"/>
        <rFont val="Calibri"/>
        <family val="2"/>
        <scheme val="minor"/>
      </rPr>
      <t>Alumimium Curtain Wall System</t>
    </r>
  </si>
  <si>
    <r>
      <rPr>
        <b/>
        <sz val="11"/>
        <color theme="3" tint="-0.499984740745262"/>
        <rFont val="Calibri"/>
        <family val="2"/>
        <scheme val="minor"/>
      </rPr>
      <t>38:</t>
    </r>
    <r>
      <rPr>
        <sz val="11"/>
        <color theme="3" tint="-0.499984740745262"/>
        <rFont val="Calibri"/>
        <family val="2"/>
        <scheme val="minor"/>
      </rPr>
      <t xml:space="preserve"> Secuirity Window Screen</t>
    </r>
  </si>
  <si>
    <r>
      <rPr>
        <b/>
        <sz val="11"/>
        <color theme="3" tint="-0.499984740745262"/>
        <rFont val="Calibri"/>
        <family val="2"/>
        <scheme val="minor"/>
      </rPr>
      <t>6:</t>
    </r>
    <r>
      <rPr>
        <sz val="11"/>
        <color theme="3" tint="-0.499984740745262"/>
        <rFont val="Calibri"/>
        <family val="2"/>
        <scheme val="minor"/>
      </rPr>
      <t xml:space="preserve"> Precast Concrete Sill</t>
    </r>
  </si>
  <si>
    <r>
      <rPr>
        <b/>
        <sz val="11"/>
        <color theme="3" tint="-0.499984740745262"/>
        <rFont val="Calibri"/>
        <family val="2"/>
        <scheme val="minor"/>
      </rPr>
      <t xml:space="preserve">7: </t>
    </r>
    <r>
      <rPr>
        <sz val="11"/>
        <color theme="3" tint="-0.499984740745262"/>
        <rFont val="Calibri"/>
        <family val="2"/>
        <scheme val="minor"/>
      </rPr>
      <t>Precast Wall Panel-Field Finish</t>
    </r>
  </si>
  <si>
    <r>
      <rPr>
        <b/>
        <sz val="11"/>
        <color theme="3" tint="-0.499984740745262"/>
        <rFont val="Calibri"/>
        <family val="2"/>
        <scheme val="minor"/>
      </rPr>
      <t xml:space="preserve">8: </t>
    </r>
    <r>
      <rPr>
        <sz val="11"/>
        <color theme="3" tint="-0.499984740745262"/>
        <rFont val="Calibri"/>
        <family val="2"/>
        <scheme val="minor"/>
      </rPr>
      <t>Precast Wall Panel-Accent Finish-Medium Sandblast</t>
    </r>
  </si>
  <si>
    <r>
      <rPr>
        <b/>
        <sz val="11"/>
        <color theme="3" tint="-0.499984740745262"/>
        <rFont val="Calibri"/>
        <family val="2"/>
        <scheme val="minor"/>
      </rPr>
      <t xml:space="preserve">9: </t>
    </r>
    <r>
      <rPr>
        <sz val="11"/>
        <color theme="3" tint="-0.499984740745262"/>
        <rFont val="Calibri"/>
        <family val="2"/>
        <scheme val="minor"/>
      </rPr>
      <t>Precast Wall Panel-Thin Brick Veneer Field-Generic "Red"</t>
    </r>
  </si>
  <si>
    <r>
      <rPr>
        <b/>
        <sz val="11"/>
        <color theme="3" tint="-0.499984740745262"/>
        <rFont val="Calibri"/>
        <family val="2"/>
        <scheme val="minor"/>
      </rPr>
      <t xml:space="preserve">CT-6: </t>
    </r>
    <r>
      <rPr>
        <sz val="11"/>
        <color theme="3" tint="-0.499984740745262"/>
        <rFont val="Calibri"/>
        <family val="2"/>
        <scheme val="minor"/>
      </rPr>
      <t>6" x 6" GLAZED CERAMIC WALL TILE - MATTE &amp; SEMI-GLOSS FINISH</t>
    </r>
  </si>
  <si>
    <r>
      <rPr>
        <b/>
        <sz val="11"/>
        <color theme="3" tint="-0.499984740745262"/>
        <rFont val="Calibri"/>
        <family val="2"/>
        <scheme val="minor"/>
      </rPr>
      <t xml:space="preserve">FRP: </t>
    </r>
    <r>
      <rPr>
        <sz val="11"/>
        <color theme="3" tint="-0.499984740745262"/>
        <rFont val="Calibri"/>
        <family val="2"/>
        <scheme val="minor"/>
      </rPr>
      <t>FIBERGLASS REINFORCED WALL PANELS</t>
    </r>
  </si>
  <si>
    <r>
      <rPr>
        <b/>
        <sz val="11"/>
        <color theme="3" tint="-0.499984740745262"/>
        <rFont val="Calibri"/>
        <family val="2"/>
        <scheme val="minor"/>
      </rPr>
      <t>RB:</t>
    </r>
    <r>
      <rPr>
        <sz val="11"/>
        <color theme="3" tint="-0.499984740745262"/>
        <rFont val="Calibri"/>
        <family val="2"/>
        <scheme val="minor"/>
      </rPr>
      <t xml:space="preserve"> DETENTION SURFACE PADDING SYSTEM</t>
    </r>
  </si>
  <si>
    <r>
      <rPr>
        <b/>
        <sz val="11"/>
        <color theme="3" tint="-0.499984740745262"/>
        <rFont val="Calibri"/>
        <family val="2"/>
        <scheme val="minor"/>
      </rPr>
      <t xml:space="preserve">AEF: </t>
    </r>
    <r>
      <rPr>
        <sz val="11"/>
        <color theme="3" tint="-0.499984740745262"/>
        <rFont val="Calibri"/>
        <family val="2"/>
        <scheme val="minor"/>
      </rPr>
      <t>8"h  FLUID APPLIED EPOXY RESIN</t>
    </r>
  </si>
  <si>
    <r>
      <rPr>
        <b/>
        <sz val="11"/>
        <color theme="3" tint="-0.499984740745262"/>
        <rFont val="Calibri"/>
        <family val="2"/>
        <scheme val="minor"/>
      </rPr>
      <t>QT-2:</t>
    </r>
    <r>
      <rPr>
        <sz val="11"/>
        <color theme="3" tint="-0.499984740745262"/>
        <rFont val="Calibri"/>
        <family val="2"/>
        <scheme val="minor"/>
      </rPr>
      <t xml:space="preserve"> 5"h x 8" QUARRY TILE COVE BASE</t>
    </r>
  </si>
  <si>
    <r>
      <rPr>
        <b/>
        <sz val="11"/>
        <color theme="3" tint="-0.499984740745262"/>
        <rFont val="Calibri"/>
        <family val="2"/>
        <scheme val="minor"/>
      </rPr>
      <t xml:space="preserve">CT-5: </t>
    </r>
    <r>
      <rPr>
        <sz val="11"/>
        <color theme="3" tint="-0.499984740745262"/>
        <rFont val="Calibri"/>
        <family val="2"/>
        <scheme val="minor"/>
      </rPr>
      <t>6"h x 12" GLAZED PORCELAIN TILE BASE</t>
    </r>
  </si>
  <si>
    <r>
      <rPr>
        <b/>
        <sz val="11"/>
        <color theme="3" tint="-0.499984740745262"/>
        <rFont val="Calibri"/>
        <family val="2"/>
        <scheme val="minor"/>
      </rPr>
      <t xml:space="preserve">CT-4: </t>
    </r>
    <r>
      <rPr>
        <sz val="11"/>
        <color theme="3" tint="-0.499984740745262"/>
        <rFont val="Calibri"/>
        <family val="2"/>
        <scheme val="minor"/>
      </rPr>
      <t>6"h  MOSAIC TILE COVE BASE</t>
    </r>
  </si>
  <si>
    <r>
      <rPr>
        <b/>
        <sz val="11"/>
        <color theme="3" tint="-0.499984740745262"/>
        <rFont val="Calibri"/>
        <family val="2"/>
        <scheme val="minor"/>
      </rPr>
      <t>AEF:</t>
    </r>
    <r>
      <rPr>
        <sz val="11"/>
        <color theme="3" tint="-0.499984740745262"/>
        <rFont val="Calibri"/>
        <family val="2"/>
        <scheme val="minor"/>
      </rPr>
      <t xml:space="preserve"> FLUID APPLIED EPOXY RESINOUS FLOORING</t>
    </r>
  </si>
  <si>
    <r>
      <rPr>
        <b/>
        <sz val="11"/>
        <color theme="3" tint="-0.499984740745262"/>
        <rFont val="Calibri"/>
        <family val="2"/>
        <scheme val="minor"/>
      </rPr>
      <t xml:space="preserve">CPT-1: </t>
    </r>
    <r>
      <rPr>
        <sz val="11"/>
        <color theme="3" tint="-0.499984740745262"/>
        <rFont val="Calibri"/>
        <family val="2"/>
        <scheme val="minor"/>
      </rPr>
      <t>2'x2' MODULAR CARPET TILE - 28 oz. MULTI-LEVEL
PATTERNED LOOP (WIPE-OFF)
INSTALL METHOD:  MONOLITHIC</t>
    </r>
  </si>
  <si>
    <r>
      <rPr>
        <b/>
        <sz val="11"/>
        <color theme="3" tint="-0.499984740745262"/>
        <rFont val="Calibri"/>
        <family val="2"/>
        <scheme val="minor"/>
      </rPr>
      <t>CPT-2:</t>
    </r>
    <r>
      <rPr>
        <sz val="11"/>
        <color theme="3" tint="-0.499984740745262"/>
        <rFont val="Calibri"/>
        <family val="2"/>
        <scheme val="minor"/>
      </rPr>
      <t xml:space="preserve"> 2'x2'  MODULAR CARPET TILE - 16 oz. MULTI-LEVEL
PATTERNED LOOP
INSTALL METHOD:  BRICK PATTERN</t>
    </r>
  </si>
  <si>
    <r>
      <rPr>
        <b/>
        <sz val="11"/>
        <color theme="3" tint="-0.499984740745262"/>
        <rFont val="Calibri"/>
        <family val="2"/>
        <scheme val="minor"/>
      </rPr>
      <t>CPT-3:</t>
    </r>
    <r>
      <rPr>
        <sz val="11"/>
        <color theme="3" tint="-0.499984740745262"/>
        <rFont val="Calibri"/>
        <family val="2"/>
        <scheme val="minor"/>
      </rPr>
      <t xml:space="preserve"> 2'x2'  MODULAR CARPET TILE - 16 oz. MULTI-LEVEL
PATTERNED LOOP
INSTALL METHOD:  RANDOM PATTERN</t>
    </r>
  </si>
  <si>
    <r>
      <rPr>
        <b/>
        <sz val="11"/>
        <color theme="3" tint="-0.499984740745262"/>
        <rFont val="Calibri"/>
        <family val="2"/>
        <scheme val="minor"/>
      </rPr>
      <t>CPT-4:</t>
    </r>
    <r>
      <rPr>
        <sz val="11"/>
        <color theme="3" tint="-0.499984740745262"/>
        <rFont val="Calibri"/>
        <family val="2"/>
        <scheme val="minor"/>
      </rPr>
      <t xml:space="preserve"> 2'x2'  MODULAR CARPET TILE - 16 oz. MULTI-LEVEL
PATTERNED LOOP
INSTALL METHOD:  BRICK PATTERN</t>
    </r>
  </si>
  <si>
    <r>
      <rPr>
        <b/>
        <sz val="11"/>
        <color theme="3" tint="-0.499984740745262"/>
        <rFont val="Calibri"/>
        <family val="2"/>
        <scheme val="minor"/>
      </rPr>
      <t>CT-1</t>
    </r>
    <r>
      <rPr>
        <sz val="11"/>
        <color theme="3" tint="-0.499984740745262"/>
        <rFont val="Calibri"/>
        <family val="2"/>
        <scheme val="minor"/>
      </rPr>
      <t>: CERAMIC TILE - 2" x 2" MOSAIC</t>
    </r>
  </si>
  <si>
    <r>
      <rPr>
        <b/>
        <sz val="11"/>
        <color theme="3" tint="-0.499984740745262"/>
        <rFont val="Calibri"/>
        <family val="2"/>
        <scheme val="minor"/>
      </rPr>
      <t xml:space="preserve">CT-2: </t>
    </r>
    <r>
      <rPr>
        <sz val="11"/>
        <color theme="3" tint="-0.499984740745262"/>
        <rFont val="Calibri"/>
        <family val="2"/>
        <scheme val="minor"/>
      </rPr>
      <t>CERAMIC TILE - 6" x 6" GLAZED PORCELAIN</t>
    </r>
  </si>
  <si>
    <r>
      <rPr>
        <b/>
        <sz val="11"/>
        <color theme="3" tint="-0.499984740745262"/>
        <rFont val="Calibri"/>
        <family val="2"/>
        <scheme val="minor"/>
      </rPr>
      <t>CT-3:</t>
    </r>
    <r>
      <rPr>
        <sz val="11"/>
        <color theme="3" tint="-0.499984740745262"/>
        <rFont val="Calibri"/>
        <family val="2"/>
        <scheme val="minor"/>
      </rPr>
      <t xml:space="preserve"> CERAMIC TILE - 12" x 12" GLAZED PORCELAIN</t>
    </r>
  </si>
  <si>
    <r>
      <rPr>
        <b/>
        <sz val="11"/>
        <color theme="3" tint="-0.499984740745262"/>
        <rFont val="Calibri"/>
        <family val="2"/>
        <scheme val="minor"/>
      </rPr>
      <t>QT-1</t>
    </r>
    <r>
      <rPr>
        <sz val="11"/>
        <color theme="3" tint="-0.499984740745262"/>
        <rFont val="Calibri"/>
        <family val="2"/>
        <scheme val="minor"/>
      </rPr>
      <t>: 8" x 8" QUARRY TILE</t>
    </r>
  </si>
  <si>
    <r>
      <rPr>
        <b/>
        <sz val="11"/>
        <color theme="3" tint="-0.499984740745262"/>
        <rFont val="Calibri"/>
        <family val="2"/>
        <scheme val="minor"/>
      </rPr>
      <t xml:space="preserve">SV-1: </t>
    </r>
    <r>
      <rPr>
        <sz val="11"/>
        <color theme="3" tint="-0.499984740745262"/>
        <rFont val="Calibri"/>
        <family val="2"/>
        <scheme val="minor"/>
      </rPr>
      <t>SHEET VINYL - HOMOGENEOUS</t>
    </r>
  </si>
  <si>
    <r>
      <rPr>
        <b/>
        <sz val="11"/>
        <color theme="3" tint="-0.499984740745262"/>
        <rFont val="Calibri"/>
        <family val="2"/>
        <scheme val="minor"/>
      </rPr>
      <t xml:space="preserve">VCT-1: </t>
    </r>
    <r>
      <rPr>
        <sz val="11"/>
        <color theme="3" tint="-0.499984740745262"/>
        <rFont val="Calibri"/>
        <family val="2"/>
        <scheme val="minor"/>
      </rPr>
      <t>12" x 12" VINYL COMPOSITION TILE</t>
    </r>
  </si>
  <si>
    <r>
      <rPr>
        <b/>
        <sz val="11"/>
        <color theme="3" tint="-0.499984740745262"/>
        <rFont val="Calibri"/>
        <family val="2"/>
        <scheme val="minor"/>
      </rPr>
      <t xml:space="preserve">VCT-2: </t>
    </r>
    <r>
      <rPr>
        <sz val="11"/>
        <color theme="3" tint="-0.499984740745262"/>
        <rFont val="Calibri"/>
        <family val="2"/>
        <scheme val="minor"/>
      </rPr>
      <t>18" x 18" VINYL COMPOSITION TILE</t>
    </r>
  </si>
  <si>
    <r>
      <rPr>
        <b/>
        <sz val="11"/>
        <color theme="3" tint="-0.499984740745262"/>
        <rFont val="Calibri"/>
        <family val="2"/>
        <scheme val="minor"/>
      </rPr>
      <t>VCT-3</t>
    </r>
    <r>
      <rPr>
        <sz val="11"/>
        <color theme="3" tint="-0.499984740745262"/>
        <rFont val="Calibri"/>
        <family val="2"/>
        <scheme val="minor"/>
      </rPr>
      <t>: 12" x 12" SPECIALTY VINYL TILE - STATIC
DISSIPATIVE TILE (SDT)</t>
    </r>
  </si>
  <si>
    <r>
      <rPr>
        <b/>
        <sz val="11"/>
        <color theme="3" tint="-0.499984740745262"/>
        <rFont val="Calibri"/>
        <family val="2"/>
        <scheme val="minor"/>
      </rPr>
      <t>VCT-4:</t>
    </r>
    <r>
      <rPr>
        <sz val="11"/>
        <color theme="3" tint="-0.499984740745262"/>
        <rFont val="Calibri"/>
        <family val="2"/>
        <scheme val="minor"/>
      </rPr>
      <t xml:space="preserve"> 12" x 12" SPECIALTY TILE - SLIP RETARDANT</t>
    </r>
  </si>
  <si>
    <r>
      <rPr>
        <b/>
        <sz val="11"/>
        <color theme="3" tint="-0.499984740745262"/>
        <rFont val="Calibri"/>
        <family val="2"/>
        <scheme val="minor"/>
      </rPr>
      <t>A:</t>
    </r>
    <r>
      <rPr>
        <sz val="11"/>
        <color theme="3" tint="-0.499984740745262"/>
        <rFont val="Calibri"/>
        <family val="2"/>
        <scheme val="minor"/>
      </rPr>
      <t xml:space="preserve"> 6" CMU Wall</t>
    </r>
  </si>
  <si>
    <r>
      <rPr>
        <b/>
        <sz val="11"/>
        <color theme="3" tint="-0.499984740745262"/>
        <rFont val="Calibri"/>
        <family val="2"/>
        <scheme val="minor"/>
      </rPr>
      <t xml:space="preserve">A1: </t>
    </r>
    <r>
      <rPr>
        <sz val="11"/>
        <color theme="3" tint="-0.499984740745262"/>
        <rFont val="Calibri"/>
        <family val="2"/>
        <scheme val="minor"/>
      </rPr>
      <t>6" CMU Wall</t>
    </r>
  </si>
  <si>
    <r>
      <rPr>
        <b/>
        <sz val="11"/>
        <color theme="3" tint="-0.499984740745262"/>
        <rFont val="Calibri"/>
        <family val="2"/>
        <scheme val="minor"/>
      </rPr>
      <t xml:space="preserve">B: </t>
    </r>
    <r>
      <rPr>
        <sz val="11"/>
        <color theme="3" tint="-0.499984740745262"/>
        <rFont val="Calibri"/>
        <family val="2"/>
        <scheme val="minor"/>
      </rPr>
      <t>8" CMU Wall</t>
    </r>
  </si>
  <si>
    <r>
      <rPr>
        <b/>
        <sz val="11"/>
        <color theme="3" tint="-0.499984740745262"/>
        <rFont val="Calibri"/>
        <family val="2"/>
        <scheme val="minor"/>
      </rPr>
      <t>B2:</t>
    </r>
    <r>
      <rPr>
        <sz val="11"/>
        <color theme="3" tint="-0.499984740745262"/>
        <rFont val="Calibri"/>
        <family val="2"/>
        <scheme val="minor"/>
      </rPr>
      <t xml:space="preserve"> 8" CMU 2 Hr Rated Wall</t>
    </r>
  </si>
  <si>
    <r>
      <rPr>
        <b/>
        <sz val="11"/>
        <color theme="3" tint="-0.499984740745262"/>
        <rFont val="Calibri"/>
        <family val="2"/>
        <scheme val="minor"/>
      </rPr>
      <t>B3:</t>
    </r>
    <r>
      <rPr>
        <sz val="11"/>
        <color theme="3" tint="-0.499984740745262"/>
        <rFont val="Calibri"/>
        <family val="2"/>
        <scheme val="minor"/>
      </rPr>
      <t xml:space="preserve"> 8" CMU Wall</t>
    </r>
  </si>
  <si>
    <r>
      <rPr>
        <b/>
        <sz val="11"/>
        <color theme="3" tint="-0.499984740745262"/>
        <rFont val="Calibri"/>
        <family val="2"/>
        <scheme val="minor"/>
      </rPr>
      <t xml:space="preserve">C: </t>
    </r>
    <r>
      <rPr>
        <sz val="11"/>
        <color theme="3" tint="-0.499984740745262"/>
        <rFont val="Calibri"/>
        <family val="2"/>
        <scheme val="minor"/>
      </rPr>
      <t>8" Precast Concrete Wall</t>
    </r>
  </si>
  <si>
    <r>
      <rPr>
        <b/>
        <sz val="11"/>
        <color theme="3" tint="-0.499984740745262"/>
        <rFont val="Calibri"/>
        <family val="2"/>
        <scheme val="minor"/>
      </rPr>
      <t>C1:</t>
    </r>
    <r>
      <rPr>
        <sz val="11"/>
        <color theme="3" tint="-0.499984740745262"/>
        <rFont val="Calibri"/>
        <family val="2"/>
        <scheme val="minor"/>
      </rPr>
      <t xml:space="preserve"> 8" Precast Concrete Wall- 1 Hr Rated</t>
    </r>
  </si>
  <si>
    <r>
      <rPr>
        <b/>
        <sz val="11"/>
        <color theme="3" tint="-0.499984740745262"/>
        <rFont val="Calibri"/>
        <family val="2"/>
        <scheme val="minor"/>
      </rPr>
      <t xml:space="preserve">C2: </t>
    </r>
    <r>
      <rPr>
        <sz val="11"/>
        <color theme="3" tint="-0.499984740745262"/>
        <rFont val="Calibri"/>
        <family val="2"/>
        <scheme val="minor"/>
      </rPr>
      <t>8" Precast Concrete Wall- 2 Hr Rated</t>
    </r>
  </si>
  <si>
    <r>
      <rPr>
        <b/>
        <sz val="11"/>
        <color theme="3" tint="-0.499984740745262"/>
        <rFont val="Calibri"/>
        <family val="2"/>
        <scheme val="minor"/>
      </rPr>
      <t xml:space="preserve">D: </t>
    </r>
    <r>
      <rPr>
        <sz val="11"/>
        <color theme="3" tint="-0.499984740745262"/>
        <rFont val="Calibri"/>
        <family val="2"/>
        <scheme val="minor"/>
      </rPr>
      <t>12" Precast  Concrete Wall</t>
    </r>
  </si>
  <si>
    <r>
      <rPr>
        <b/>
        <sz val="11"/>
        <color theme="3" tint="-0.499984740745262"/>
        <rFont val="Calibri"/>
        <family val="2"/>
        <scheme val="minor"/>
      </rPr>
      <t xml:space="preserve">D2: </t>
    </r>
    <r>
      <rPr>
        <sz val="11"/>
        <color theme="3" tint="-0.499984740745262"/>
        <rFont val="Calibri"/>
        <family val="2"/>
        <scheme val="minor"/>
      </rPr>
      <t>12" Precast Concrete Wall- 2 Hr Rated</t>
    </r>
  </si>
  <si>
    <r>
      <rPr>
        <b/>
        <sz val="11"/>
        <color theme="3" tint="-0.499984740745262"/>
        <rFont val="Calibri"/>
        <family val="2"/>
        <scheme val="minor"/>
      </rPr>
      <t>C-5:</t>
    </r>
    <r>
      <rPr>
        <sz val="11"/>
        <color theme="3" tint="-0.499984740745262"/>
        <rFont val="Calibri"/>
        <family val="2"/>
        <scheme val="minor"/>
      </rPr>
      <t xml:space="preserve"> 12"x12" Precast Concrete Column</t>
    </r>
  </si>
  <si>
    <r>
      <rPr>
        <b/>
        <sz val="11"/>
        <color theme="3" tint="-0.499984740745262"/>
        <rFont val="Calibri"/>
        <family val="2"/>
        <scheme val="minor"/>
      </rPr>
      <t>HC8+2:</t>
    </r>
    <r>
      <rPr>
        <sz val="11"/>
        <color theme="3" tint="-0.499984740745262"/>
        <rFont val="Calibri"/>
        <family val="2"/>
        <scheme val="minor"/>
      </rPr>
      <t xml:space="preserve"> 8" Hollow Core Precast Plank w/ 2" Composite Concrete Topping</t>
    </r>
  </si>
  <si>
    <r>
      <rPr>
        <b/>
        <sz val="11"/>
        <color theme="3" tint="-0.499984740745262"/>
        <rFont val="Calibri"/>
        <family val="2"/>
        <scheme val="minor"/>
      </rPr>
      <t>HC12+2:</t>
    </r>
    <r>
      <rPr>
        <sz val="11"/>
        <color theme="3" tint="-0.499984740745262"/>
        <rFont val="Calibri"/>
        <family val="2"/>
        <scheme val="minor"/>
      </rPr>
      <t xml:space="preserve"> 12"  Hollow Core Precast Plank w/ 2" Composite Concrete Topping</t>
    </r>
  </si>
  <si>
    <r>
      <rPr>
        <b/>
        <sz val="11"/>
        <color theme="3" tint="-0.499984740745262"/>
        <rFont val="Calibri"/>
        <family val="2"/>
        <scheme val="minor"/>
      </rPr>
      <t>HC16:</t>
    </r>
    <r>
      <rPr>
        <sz val="11"/>
        <color theme="3" tint="-0.499984740745262"/>
        <rFont val="Calibri"/>
        <family val="2"/>
        <scheme val="minor"/>
      </rPr>
      <t xml:space="preserve"> 16" Hollow Core Precast Plank</t>
    </r>
  </si>
  <si>
    <t xml:space="preserve">Project: </t>
  </si>
  <si>
    <t>Address: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</si>
</sst>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[$-409]d\-mmm\-yy;@"/>
  </numFmts>
  <fonts count="50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24"/>
      <color rgb="FFFF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2"/>
      <color theme="0" tint="-4.9989318521683403E-2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E4D83C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206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478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</borders>
  <cellStyleXfs count="92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43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22" fillId="0" borderId="0"/>
    <xf numFmtId="0" fontId="4" fillId="0" borderId="0"/>
    <xf numFmtId="0" fontId="23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4" fillId="0" borderId="10" xfId="0" applyFont="1" applyFill="1" applyBorder="1" applyAlignment="1">
      <alignment vertical="top"/>
    </xf>
    <xf numFmtId="164" fontId="24" fillId="0" borderId="10" xfId="0" applyNumberFormat="1" applyFont="1" applyFill="1" applyBorder="1" applyAlignment="1" applyProtection="1">
      <alignment horizontal="center" vertical="top"/>
    </xf>
    <xf numFmtId="0" fontId="24" fillId="0" borderId="10" xfId="0" applyFont="1" applyFill="1" applyBorder="1" applyAlignment="1">
      <alignment horizontal="center" vertical="top"/>
    </xf>
    <xf numFmtId="42" fontId="25" fillId="0" borderId="10" xfId="0" applyNumberFormat="1" applyFont="1" applyFill="1" applyBorder="1" applyAlignment="1">
      <alignment vertical="top"/>
    </xf>
    <xf numFmtId="0" fontId="27" fillId="0" borderId="0" xfId="0" applyFont="1"/>
    <xf numFmtId="0" fontId="28" fillId="0" borderId="10" xfId="0" applyFont="1" applyFill="1" applyBorder="1" applyAlignment="1">
      <alignment vertical="top"/>
    </xf>
    <xf numFmtId="0" fontId="29" fillId="0" borderId="10" xfId="0" applyFont="1" applyFill="1" applyBorder="1" applyAlignment="1">
      <alignment vertical="top"/>
    </xf>
    <xf numFmtId="0" fontId="0" fillId="0" borderId="0" xfId="0" applyBorder="1"/>
    <xf numFmtId="0" fontId="31" fillId="0" borderId="0" xfId="0" applyFont="1" applyBorder="1"/>
    <xf numFmtId="44" fontId="31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31" fillId="0" borderId="0" xfId="0" applyFont="1" applyBorder="1" applyAlignment="1">
      <alignment vertical="center"/>
    </xf>
    <xf numFmtId="9" fontId="31" fillId="0" borderId="0" xfId="0" applyNumberFormat="1" applyFont="1" applyBorder="1" applyAlignment="1">
      <alignment vertical="center"/>
    </xf>
    <xf numFmtId="1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166" fontId="31" fillId="0" borderId="0" xfId="0" applyNumberFormat="1" applyFont="1" applyBorder="1" applyAlignment="1">
      <alignment vertical="center"/>
    </xf>
    <xf numFmtId="165" fontId="31" fillId="0" borderId="0" xfId="0" applyNumberFormat="1" applyFont="1" applyBorder="1" applyAlignment="1">
      <alignment vertical="center"/>
    </xf>
    <xf numFmtId="0" fontId="32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vertical="center" wrapText="1"/>
    </xf>
    <xf numFmtId="1" fontId="24" fillId="0" borderId="17" xfId="0" applyNumberFormat="1" applyFont="1" applyFill="1" applyBorder="1" applyAlignment="1">
      <alignment horizontal="center" vertical="top"/>
    </xf>
    <xf numFmtId="0" fontId="31" fillId="0" borderId="18" xfId="0" applyFont="1" applyBorder="1"/>
    <xf numFmtId="0" fontId="25" fillId="0" borderId="20" xfId="0" applyFont="1" applyFill="1" applyBorder="1" applyAlignment="1">
      <alignment horizontal="left" vertical="top"/>
    </xf>
    <xf numFmtId="42" fontId="25" fillId="0" borderId="21" xfId="0" applyNumberFormat="1" applyFont="1" applyFill="1" applyBorder="1" applyAlignment="1">
      <alignment vertical="top"/>
    </xf>
    <xf numFmtId="0" fontId="31" fillId="0" borderId="17" xfId="0" applyFont="1" applyBorder="1" applyAlignment="1">
      <alignment vertical="center" wrapText="1"/>
    </xf>
    <xf numFmtId="42" fontId="25" fillId="0" borderId="22" xfId="0" applyNumberFormat="1" applyFont="1" applyFill="1" applyBorder="1" applyAlignment="1">
      <alignment vertical="top"/>
    </xf>
    <xf numFmtId="0" fontId="25" fillId="0" borderId="25" xfId="0" applyFont="1" applyFill="1" applyBorder="1" applyAlignment="1">
      <alignment horizontal="left" vertical="top"/>
    </xf>
    <xf numFmtId="0" fontId="24" fillId="0" borderId="26" xfId="0" applyFont="1" applyFill="1" applyBorder="1" applyAlignment="1">
      <alignment vertical="top"/>
    </xf>
    <xf numFmtId="164" fontId="24" fillId="0" borderId="26" xfId="0" applyNumberFormat="1" applyFont="1" applyFill="1" applyBorder="1" applyAlignment="1" applyProtection="1">
      <alignment horizontal="center" vertical="top"/>
    </xf>
    <xf numFmtId="0" fontId="24" fillId="0" borderId="26" xfId="0" applyFont="1" applyFill="1" applyBorder="1" applyAlignment="1">
      <alignment horizontal="center" vertical="top"/>
    </xf>
    <xf numFmtId="42" fontId="25" fillId="0" borderId="26" xfId="0" applyNumberFormat="1" applyFont="1" applyFill="1" applyBorder="1" applyAlignment="1">
      <alignment vertical="top"/>
    </xf>
    <xf numFmtId="0" fontId="31" fillId="0" borderId="18" xfId="0" applyFont="1" applyBorder="1" applyAlignment="1">
      <alignment vertical="center" wrapText="1"/>
    </xf>
    <xf numFmtId="0" fontId="31" fillId="0" borderId="27" xfId="0" applyFont="1" applyBorder="1" applyAlignment="1">
      <alignment vertical="center" wrapText="1"/>
    </xf>
    <xf numFmtId="0" fontId="30" fillId="0" borderId="0" xfId="0" applyFont="1" applyAlignment="1"/>
    <xf numFmtId="0" fontId="0" fillId="24" borderId="0" xfId="0" applyFill="1"/>
    <xf numFmtId="0" fontId="35" fillId="0" borderId="0" xfId="0" applyFont="1" applyBorder="1"/>
    <xf numFmtId="0" fontId="35" fillId="0" borderId="0" xfId="0" applyFont="1" applyBorder="1" applyAlignment="1">
      <alignment wrapText="1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/>
    <xf numFmtId="9" fontId="36" fillId="0" borderId="0" xfId="0" applyNumberFormat="1" applyFont="1" applyBorder="1" applyAlignment="1">
      <alignment vertical="center"/>
    </xf>
    <xf numFmtId="1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166" fontId="36" fillId="0" borderId="0" xfId="0" applyNumberFormat="1" applyFont="1" applyBorder="1" applyAlignment="1">
      <alignment vertical="center"/>
    </xf>
    <xf numFmtId="165" fontId="36" fillId="0" borderId="0" xfId="0" applyNumberFormat="1" applyFont="1" applyBorder="1" applyAlignment="1">
      <alignment vertical="center"/>
    </xf>
    <xf numFmtId="0" fontId="36" fillId="0" borderId="18" xfId="0" applyFont="1" applyBorder="1" applyAlignment="1">
      <alignment vertical="center" wrapText="1"/>
    </xf>
    <xf numFmtId="0" fontId="36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6" fillId="0" borderId="0" xfId="0" applyFont="1" applyBorder="1" applyAlignment="1">
      <alignment vertical="center"/>
    </xf>
    <xf numFmtId="0" fontId="36" fillId="0" borderId="18" xfId="0" applyFont="1" applyBorder="1"/>
    <xf numFmtId="0" fontId="36" fillId="0" borderId="0" xfId="0" applyFont="1" applyBorder="1" applyAlignment="1">
      <alignment horizontal="left" wrapText="1"/>
    </xf>
    <xf numFmtId="0" fontId="37" fillId="0" borderId="0" xfId="0" applyFont="1" applyBorder="1" applyAlignment="1">
      <alignment wrapText="1"/>
    </xf>
    <xf numFmtId="0" fontId="33" fillId="25" borderId="0" xfId="89" applyFont="1" applyFill="1"/>
    <xf numFmtId="0" fontId="4" fillId="25" borderId="0" xfId="89" applyFill="1"/>
    <xf numFmtId="0" fontId="39" fillId="25" borderId="0" xfId="89" applyFont="1" applyFill="1"/>
    <xf numFmtId="0" fontId="40" fillId="25" borderId="0" xfId="89" applyFont="1" applyFill="1" applyAlignment="1">
      <alignment vertical="center" wrapText="1"/>
    </xf>
    <xf numFmtId="0" fontId="34" fillId="25" borderId="0" xfId="89" applyFont="1" applyFill="1"/>
    <xf numFmtId="0" fontId="26" fillId="25" borderId="0" xfId="89" applyFont="1" applyFill="1"/>
    <xf numFmtId="2" fontId="44" fillId="25" borderId="28" xfId="89" applyNumberFormat="1" applyFont="1" applyFill="1" applyBorder="1" applyAlignment="1">
      <alignment vertical="center" wrapText="1"/>
    </xf>
    <xf numFmtId="0" fontId="0" fillId="25" borderId="28" xfId="0" applyFill="1" applyBorder="1"/>
    <xf numFmtId="0" fontId="45" fillId="26" borderId="12" xfId="0" applyFont="1" applyFill="1" applyBorder="1" applyAlignment="1">
      <alignment horizontal="center" vertical="center"/>
    </xf>
    <xf numFmtId="0" fontId="45" fillId="26" borderId="13" xfId="0" applyFont="1" applyFill="1" applyBorder="1" applyAlignment="1">
      <alignment horizontal="center" vertical="center"/>
    </xf>
    <xf numFmtId="0" fontId="45" fillId="26" borderId="13" xfId="0" applyFont="1" applyFill="1" applyBorder="1" applyAlignment="1">
      <alignment horizontal="center" vertical="center" wrapText="1"/>
    </xf>
    <xf numFmtId="0" fontId="45" fillId="26" borderId="14" xfId="0" applyFont="1" applyFill="1" applyBorder="1" applyAlignment="1">
      <alignment horizontal="center" vertical="center" wrapText="1"/>
    </xf>
    <xf numFmtId="0" fontId="45" fillId="26" borderId="15" xfId="0" applyFont="1" applyFill="1" applyBorder="1" applyAlignment="1">
      <alignment horizontal="center" vertical="center" wrapText="1"/>
    </xf>
    <xf numFmtId="0" fontId="45" fillId="26" borderId="16" xfId="0" applyFont="1" applyFill="1" applyBorder="1" applyAlignment="1">
      <alignment horizontal="center" vertical="center"/>
    </xf>
    <xf numFmtId="0" fontId="45" fillId="26" borderId="11" xfId="0" applyFont="1" applyFill="1" applyBorder="1" applyAlignment="1">
      <alignment horizontal="center" vertical="center"/>
    </xf>
    <xf numFmtId="0" fontId="45" fillId="26" borderId="11" xfId="0" applyFont="1" applyFill="1" applyBorder="1" applyAlignment="1">
      <alignment vertical="center"/>
    </xf>
    <xf numFmtId="0" fontId="46" fillId="26" borderId="11" xfId="0" applyFont="1" applyFill="1" applyBorder="1"/>
    <xf numFmtId="165" fontId="45" fillId="26" borderId="19" xfId="0" applyNumberFormat="1" applyFont="1" applyFill="1" applyBorder="1"/>
    <xf numFmtId="0" fontId="47" fillId="26" borderId="20" xfId="0" applyFont="1" applyFill="1" applyBorder="1" applyAlignment="1">
      <alignment horizontal="left" vertical="top"/>
    </xf>
    <xf numFmtId="0" fontId="48" fillId="26" borderId="10" xfId="0" applyFont="1" applyFill="1" applyBorder="1" applyAlignment="1">
      <alignment vertical="top"/>
    </xf>
    <xf numFmtId="164" fontId="48" fillId="26" borderId="10" xfId="0" applyNumberFormat="1" applyFont="1" applyFill="1" applyBorder="1" applyAlignment="1" applyProtection="1">
      <alignment horizontal="center" vertical="top"/>
    </xf>
    <xf numFmtId="0" fontId="48" fillId="26" borderId="10" xfId="0" applyFont="1" applyFill="1" applyBorder="1" applyAlignment="1">
      <alignment horizontal="center" vertical="top"/>
    </xf>
    <xf numFmtId="42" fontId="47" fillId="26" borderId="10" xfId="0" applyNumberFormat="1" applyFont="1" applyFill="1" applyBorder="1" applyAlignment="1">
      <alignment vertical="top"/>
    </xf>
    <xf numFmtId="42" fontId="47" fillId="26" borderId="21" xfId="0" applyNumberFormat="1" applyFont="1" applyFill="1" applyBorder="1" applyAlignment="1">
      <alignment vertical="top"/>
    </xf>
    <xf numFmtId="9" fontId="47" fillId="26" borderId="10" xfId="0" applyNumberFormat="1" applyFont="1" applyFill="1" applyBorder="1" applyAlignment="1">
      <alignment horizontal="center" vertical="top"/>
    </xf>
    <xf numFmtId="0" fontId="49" fillId="26" borderId="23" xfId="0" applyFont="1" applyFill="1" applyBorder="1" applyAlignment="1">
      <alignment horizontal="center" vertical="center"/>
    </xf>
    <xf numFmtId="0" fontId="49" fillId="26" borderId="24" xfId="0" applyFont="1" applyFill="1" applyBorder="1" applyAlignment="1">
      <alignment horizontal="center" vertical="center"/>
    </xf>
    <xf numFmtId="0" fontId="49" fillId="26" borderId="16" xfId="0" applyFont="1" applyFill="1" applyBorder="1" applyAlignment="1">
      <alignment horizontal="center" vertical="center"/>
    </xf>
    <xf numFmtId="0" fontId="49" fillId="26" borderId="11" xfId="0" applyFont="1" applyFill="1" applyBorder="1" applyAlignment="1">
      <alignment horizontal="center" vertical="center"/>
    </xf>
    <xf numFmtId="0" fontId="41" fillId="25" borderId="0" xfId="89" applyFont="1" applyFill="1" applyAlignment="1">
      <alignment horizontal="center" vertical="center" wrapText="1"/>
    </xf>
    <xf numFmtId="0" fontId="42" fillId="25" borderId="0" xfId="89" applyFont="1" applyFill="1" applyAlignment="1">
      <alignment horizontal="center" vertical="center" wrapText="1"/>
    </xf>
    <xf numFmtId="167" fontId="43" fillId="25" borderId="0" xfId="91" applyNumberFormat="1" applyFont="1" applyFill="1" applyBorder="1" applyAlignment="1">
      <alignment horizontal="center" vertical="center" wrapText="1"/>
    </xf>
    <xf numFmtId="2" fontId="40" fillId="25" borderId="28" xfId="89" applyNumberFormat="1" applyFont="1" applyFill="1" applyBorder="1" applyAlignment="1">
      <alignment horizontal="center" vertical="center" wrapText="1"/>
    </xf>
  </cellXfs>
  <cellStyles count="9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 2" xfId="55"/>
    <cellStyle name="Comma 2 2" xfId="90"/>
    <cellStyle name="Explanatory Text 2" xfId="56"/>
    <cellStyle name="Explanatory Text 3" xfId="57"/>
    <cellStyle name="Good 2" xfId="58"/>
    <cellStyle name="Good 3" xfId="59"/>
    <cellStyle name="Heading 1 2" xfId="60"/>
    <cellStyle name="Heading 1 3" xfId="61"/>
    <cellStyle name="Heading 2 2" xfId="62"/>
    <cellStyle name="Heading 2 3" xfId="63"/>
    <cellStyle name="Heading 3 2" xfId="64"/>
    <cellStyle name="Heading 3 3" xfId="65"/>
    <cellStyle name="Heading 4 2" xfId="66"/>
    <cellStyle name="Heading 4 3" xfId="67"/>
    <cellStyle name="Input 2" xfId="68"/>
    <cellStyle name="Input 3" xfId="69"/>
    <cellStyle name="Linked Cell 2" xfId="70"/>
    <cellStyle name="Linked Cell 3" xfId="71"/>
    <cellStyle name="Neutral 2" xfId="72"/>
    <cellStyle name="Neutral 3" xfId="73"/>
    <cellStyle name="Normal" xfId="0" builtinId="0"/>
    <cellStyle name="Normal 2" xfId="89"/>
    <cellStyle name="Normal 2 2" xfId="74"/>
    <cellStyle name="Normal 2 3" xfId="75"/>
    <cellStyle name="Normal 3" xfId="76"/>
    <cellStyle name="Normal 4" xfId="88"/>
    <cellStyle name="Normal 6" xfId="77"/>
    <cellStyle name="Normal 7 2" xfId="91"/>
    <cellStyle name="Note 2" xfId="78"/>
    <cellStyle name="Note 3" xfId="79"/>
    <cellStyle name="Output 2" xfId="80"/>
    <cellStyle name="Output 3" xfId="81"/>
    <cellStyle name="Title 2" xfId="82"/>
    <cellStyle name="Title 3" xfId="83"/>
    <cellStyle name="Total 2" xfId="84"/>
    <cellStyle name="Total 3" xfId="85"/>
    <cellStyle name="Warning Text 2" xfId="86"/>
    <cellStyle name="Warning Text 3" xfId="87"/>
  </cellStyles>
  <dxfs count="0"/>
  <tableStyles count="0" defaultTableStyle="TableStyleMedium9" defaultPivotStyle="PivotStyleLight16"/>
  <colors>
    <mruColors>
      <color rgb="FF6DD9FF"/>
      <color rgb="FFFFFFFF"/>
      <color rgb="FF2DC8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axId val="201394048"/>
        <c:axId val="201395584"/>
      </c:barChart>
      <c:catAx>
        <c:axId val="2013940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1395584"/>
        <c:crosses val="autoZero"/>
        <c:auto val="1"/>
        <c:lblAlgn val="ctr"/>
        <c:lblOffset val="100"/>
      </c:catAx>
      <c:valAx>
        <c:axId val="2013955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13940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1142999</xdr:colOff>
      <xdr:row>0</xdr:row>
      <xdr:rowOff>57150</xdr:rowOff>
    </xdr:from>
    <xdr:to>
      <xdr:col>6</xdr:col>
      <xdr:colOff>266699</xdr:colOff>
      <xdr:row>1</xdr:row>
      <xdr:rowOff>295275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399" y="57150"/>
          <a:ext cx="4086225" cy="7429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2</xdr:col>
      <xdr:colOff>742950</xdr:colOff>
      <xdr:row>3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159067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4"/>
  <sheetViews>
    <sheetView showGridLines="0" tabSelected="1" view="pageBreakPreview" zoomScaleSheetLayoutView="10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4.44140625" customWidth="1"/>
    <col min="2" max="2" width="6.5546875" customWidth="1"/>
    <col min="3" max="3" width="30.6640625" customWidth="1"/>
    <col min="4" max="4" width="8.44140625" customWidth="1"/>
    <col min="5" max="5" width="8.5546875" customWidth="1"/>
    <col min="6" max="6" width="10.21875" customWidth="1"/>
    <col min="7" max="7" width="10.77734375" customWidth="1"/>
    <col min="8" max="8" width="9.21875" bestFit="1" customWidth="1"/>
    <col min="9" max="9" width="11.44140625" customWidth="1"/>
    <col min="10" max="10" width="11.77734375" customWidth="1"/>
  </cols>
  <sheetData>
    <row r="1" spans="1:11" ht="39.75" customHeight="1">
      <c r="A1" s="53"/>
      <c r="B1" s="54"/>
      <c r="C1" s="54"/>
      <c r="D1" s="55"/>
      <c r="E1" s="55"/>
      <c r="F1" s="56"/>
      <c r="G1" s="82"/>
      <c r="H1" s="82"/>
      <c r="I1" s="82"/>
      <c r="J1" s="82"/>
    </row>
    <row r="2" spans="1:11" ht="31.5" customHeight="1">
      <c r="A2" s="57"/>
      <c r="B2" s="54"/>
      <c r="C2" s="54"/>
      <c r="D2" s="55"/>
      <c r="E2" s="55"/>
      <c r="F2" s="56"/>
      <c r="G2" s="82"/>
      <c r="H2" s="82"/>
      <c r="I2" s="82"/>
      <c r="J2" s="82"/>
    </row>
    <row r="3" spans="1:11" ht="30" customHeight="1">
      <c r="A3" s="58"/>
      <c r="B3" s="54"/>
      <c r="C3" s="83" t="s">
        <v>184</v>
      </c>
      <c r="D3" s="83"/>
      <c r="E3" s="83"/>
      <c r="F3" s="83"/>
      <c r="G3" s="84"/>
      <c r="H3" s="84"/>
      <c r="I3" s="84"/>
      <c r="J3" s="84"/>
      <c r="K3" s="34"/>
    </row>
    <row r="4" spans="1:11" ht="27" customHeight="1">
      <c r="A4" s="54"/>
      <c r="B4" s="54"/>
      <c r="C4" s="85" t="s">
        <v>185</v>
      </c>
      <c r="D4" s="85"/>
      <c r="E4" s="85"/>
      <c r="F4" s="85"/>
      <c r="G4" s="59"/>
      <c r="H4" s="60"/>
      <c r="I4" s="60"/>
      <c r="J4" s="60"/>
    </row>
    <row r="5" spans="1:11" ht="45.75" thickBot="1">
      <c r="A5" s="61" t="s">
        <v>3</v>
      </c>
      <c r="B5" s="62"/>
      <c r="C5" s="62" t="s">
        <v>0</v>
      </c>
      <c r="D5" s="62" t="s">
        <v>4</v>
      </c>
      <c r="E5" s="63" t="s">
        <v>5</v>
      </c>
      <c r="F5" s="63" t="s">
        <v>6</v>
      </c>
      <c r="G5" s="63" t="s">
        <v>7</v>
      </c>
      <c r="H5" s="62" t="s">
        <v>1</v>
      </c>
      <c r="I5" s="64" t="s">
        <v>8</v>
      </c>
      <c r="J5" s="65" t="s">
        <v>9</v>
      </c>
      <c r="K5" s="5"/>
    </row>
    <row r="6" spans="1:11" ht="16.5" thickBot="1">
      <c r="A6" s="21" t="str">
        <f>IF(F6&lt;&gt;"",1+MAX($A6:A$6),"")</f>
        <v/>
      </c>
      <c r="B6" s="9"/>
      <c r="C6" s="9"/>
      <c r="D6" s="9"/>
      <c r="E6" s="9"/>
      <c r="F6" s="9"/>
      <c r="G6" s="9"/>
      <c r="H6" s="10"/>
      <c r="I6" s="9"/>
      <c r="J6" s="22"/>
    </row>
    <row r="7" spans="1:11" ht="16.5" thickBot="1">
      <c r="A7" s="66"/>
      <c r="B7" s="67"/>
      <c r="C7" s="68" t="s">
        <v>16</v>
      </c>
      <c r="D7" s="69"/>
      <c r="E7" s="69"/>
      <c r="F7" s="69"/>
      <c r="G7" s="69"/>
      <c r="H7" s="69"/>
      <c r="I7" s="69"/>
      <c r="J7" s="70">
        <f>SUM(I8:I36)</f>
        <v>0</v>
      </c>
    </row>
    <row r="8" spans="1:11" ht="15.75">
      <c r="A8" s="21" t="str">
        <f>IF(F8&lt;&gt;"",1+MAX($A$7:A7),"")</f>
        <v/>
      </c>
      <c r="B8" s="9"/>
      <c r="C8" s="18"/>
      <c r="D8" s="12"/>
      <c r="E8" s="13"/>
      <c r="F8" s="14"/>
      <c r="G8" s="9"/>
      <c r="H8" s="16"/>
      <c r="I8" s="17"/>
      <c r="J8" s="22"/>
    </row>
    <row r="9" spans="1:11" ht="15.75">
      <c r="A9" s="21" t="str">
        <f>IF(F9&lt;&gt;"",1+MAX($A$7:A8),"")</f>
        <v/>
      </c>
      <c r="B9" s="9"/>
      <c r="C9" s="36" t="s">
        <v>34</v>
      </c>
      <c r="D9" s="12"/>
      <c r="E9" s="13"/>
      <c r="F9" s="14"/>
      <c r="G9" s="9"/>
      <c r="H9" s="16"/>
      <c r="I9" s="17"/>
      <c r="J9" s="22"/>
    </row>
    <row r="10" spans="1:11" ht="15.75">
      <c r="A10" s="21">
        <f>IF(F10&lt;&gt;"",1+MAX($A$7:A9),"")</f>
        <v>1</v>
      </c>
      <c r="B10" s="40"/>
      <c r="C10" s="40" t="s">
        <v>17</v>
      </c>
      <c r="D10" s="42">
        <f>2222/27</f>
        <v>82.296296296296291</v>
      </c>
      <c r="E10" s="41">
        <v>0.1</v>
      </c>
      <c r="F10" s="42">
        <f t="shared" ref="F10:F11" si="0">D10*(1+E10)</f>
        <v>90.525925925925932</v>
      </c>
      <c r="G10" s="43" t="s">
        <v>22</v>
      </c>
      <c r="H10" s="44"/>
      <c r="I10" s="45">
        <f t="shared" ref="I10:I35" si="1">H10*F10</f>
        <v>0</v>
      </c>
      <c r="J10" s="50"/>
    </row>
    <row r="11" spans="1:11" ht="15.75">
      <c r="A11" s="21">
        <f>IF(F11&lt;&gt;"",1+MAX($A$7:A10),"")</f>
        <v>2</v>
      </c>
      <c r="B11" s="40"/>
      <c r="C11" s="40" t="s">
        <v>18</v>
      </c>
      <c r="D11" s="42">
        <f>(10744-213)/27</f>
        <v>390.03703703703701</v>
      </c>
      <c r="E11" s="41">
        <v>0.1</v>
      </c>
      <c r="F11" s="42">
        <f t="shared" si="0"/>
        <v>429.04074074074077</v>
      </c>
      <c r="G11" s="43" t="s">
        <v>22</v>
      </c>
      <c r="H11" s="44"/>
      <c r="I11" s="45">
        <f t="shared" si="1"/>
        <v>0</v>
      </c>
      <c r="J11" s="50"/>
    </row>
    <row r="12" spans="1:11" ht="15.75">
      <c r="A12" s="21" t="str">
        <f>IF(F12&lt;&gt;"",1+MAX($A$7:A11),"")</f>
        <v/>
      </c>
      <c r="B12" s="9"/>
      <c r="C12" s="36" t="s">
        <v>35</v>
      </c>
      <c r="D12" s="14"/>
      <c r="E12" s="13"/>
      <c r="F12" s="14"/>
      <c r="G12" s="15"/>
      <c r="H12" s="16"/>
      <c r="I12" s="17">
        <f t="shared" si="1"/>
        <v>0</v>
      </c>
      <c r="J12" s="22"/>
    </row>
    <row r="13" spans="1:11" ht="29.25">
      <c r="A13" s="21">
        <f>IF(F13&lt;&gt;"",1+MAX($A$7:A12),"")</f>
        <v>3</v>
      </c>
      <c r="B13" s="40"/>
      <c r="C13" s="48" t="s">
        <v>26</v>
      </c>
      <c r="D13" s="49">
        <f>51542+3183</f>
        <v>54725</v>
      </c>
      <c r="E13" s="41">
        <v>0.1</v>
      </c>
      <c r="F13" s="42">
        <f t="shared" ref="F13" si="2">D13*(1+E13)</f>
        <v>60197.500000000007</v>
      </c>
      <c r="G13" s="43" t="s">
        <v>13</v>
      </c>
      <c r="H13" s="44"/>
      <c r="I13" s="45">
        <f t="shared" si="1"/>
        <v>0</v>
      </c>
      <c r="J13" s="50"/>
    </row>
    <row r="14" spans="1:11" ht="30">
      <c r="A14" s="21">
        <f>IF(F14&lt;&gt;"",1+MAX($A$7:A13),"")</f>
        <v>4</v>
      </c>
      <c r="B14" s="40"/>
      <c r="C14" s="47" t="s">
        <v>27</v>
      </c>
      <c r="D14" s="42">
        <v>5871</v>
      </c>
      <c r="E14" s="41">
        <v>0.1</v>
      </c>
      <c r="F14" s="42">
        <f t="shared" ref="F14:F22" si="3">D14*(1+E14)</f>
        <v>6458.1</v>
      </c>
      <c r="G14" s="43" t="s">
        <v>13</v>
      </c>
      <c r="H14" s="44"/>
      <c r="I14" s="45">
        <f t="shared" si="1"/>
        <v>0</v>
      </c>
      <c r="J14" s="50"/>
    </row>
    <row r="15" spans="1:11" ht="30">
      <c r="A15" s="21">
        <f>IF(F15&lt;&gt;"",1+MAX($A$7:A14),"")</f>
        <v>5</v>
      </c>
      <c r="B15" s="40"/>
      <c r="C15" s="47" t="s">
        <v>28</v>
      </c>
      <c r="D15" s="42">
        <v>3585</v>
      </c>
      <c r="E15" s="41">
        <v>0.1</v>
      </c>
      <c r="F15" s="42">
        <f t="shared" si="3"/>
        <v>3943.5000000000005</v>
      </c>
      <c r="G15" s="43" t="s">
        <v>13</v>
      </c>
      <c r="H15" s="44"/>
      <c r="I15" s="45">
        <f t="shared" si="1"/>
        <v>0</v>
      </c>
      <c r="J15" s="50"/>
    </row>
    <row r="16" spans="1:11" ht="30">
      <c r="A16" s="21">
        <f>IF(F16&lt;&gt;"",1+MAX($A$7:A15),"")</f>
        <v>6</v>
      </c>
      <c r="B16" s="40"/>
      <c r="C16" s="47" t="s">
        <v>29</v>
      </c>
      <c r="D16" s="42">
        <v>254</v>
      </c>
      <c r="E16" s="41">
        <v>0.1</v>
      </c>
      <c r="F16" s="42">
        <f t="shared" si="3"/>
        <v>279.40000000000003</v>
      </c>
      <c r="G16" s="43" t="s">
        <v>13</v>
      </c>
      <c r="H16" s="44"/>
      <c r="I16" s="45">
        <f t="shared" si="1"/>
        <v>0</v>
      </c>
      <c r="J16" s="50"/>
    </row>
    <row r="17" spans="1:10" ht="15.75">
      <c r="A17" s="21" t="str">
        <f>IF(F17&lt;&gt;"",1+MAX($A$7:A16),"")</f>
        <v/>
      </c>
      <c r="B17" s="40"/>
      <c r="C17" s="52" t="s">
        <v>36</v>
      </c>
      <c r="D17" s="42"/>
      <c r="E17" s="41"/>
      <c r="F17" s="42"/>
      <c r="G17" s="43"/>
      <c r="H17" s="44"/>
      <c r="I17" s="45"/>
      <c r="J17" s="50"/>
    </row>
    <row r="18" spans="1:10" ht="15.75">
      <c r="A18" s="21">
        <f>IF(F18&lt;&gt;"",1+MAX($A$7:A17),"")</f>
        <v>7</v>
      </c>
      <c r="B18" s="40"/>
      <c r="C18" s="40" t="s">
        <v>139</v>
      </c>
      <c r="D18" s="42">
        <f>10731-937</f>
        <v>9794</v>
      </c>
      <c r="E18" s="41">
        <v>0.1</v>
      </c>
      <c r="F18" s="42">
        <f t="shared" si="3"/>
        <v>10773.400000000001</v>
      </c>
      <c r="G18" s="43" t="s">
        <v>13</v>
      </c>
      <c r="H18" s="44"/>
      <c r="I18" s="45">
        <f t="shared" si="1"/>
        <v>0</v>
      </c>
      <c r="J18" s="50"/>
    </row>
    <row r="19" spans="1:10" ht="30">
      <c r="A19" s="21">
        <f>IF(F19&lt;&gt;"",1+MAX($A$7:A18),"")</f>
        <v>8</v>
      </c>
      <c r="B19" s="40"/>
      <c r="C19" s="47" t="s">
        <v>181</v>
      </c>
      <c r="D19" s="42">
        <v>3060</v>
      </c>
      <c r="E19" s="41">
        <v>0.1</v>
      </c>
      <c r="F19" s="42">
        <f t="shared" si="3"/>
        <v>3366.0000000000005</v>
      </c>
      <c r="G19" s="43" t="s">
        <v>13</v>
      </c>
      <c r="H19" s="44"/>
      <c r="I19" s="45">
        <f t="shared" si="1"/>
        <v>0</v>
      </c>
      <c r="J19" s="50"/>
    </row>
    <row r="20" spans="1:10" ht="15.75">
      <c r="A20" s="21">
        <f>IF(F20&lt;&gt;"",1+MAX($A$7:A19),"")</f>
        <v>9</v>
      </c>
      <c r="B20" s="40"/>
      <c r="C20" s="40" t="s">
        <v>140</v>
      </c>
      <c r="D20" s="42">
        <f>12885-1955-329</f>
        <v>10601</v>
      </c>
      <c r="E20" s="41">
        <v>0.1</v>
      </c>
      <c r="F20" s="42">
        <f t="shared" si="3"/>
        <v>11661.1</v>
      </c>
      <c r="G20" s="43" t="s">
        <v>13</v>
      </c>
      <c r="H20" s="44"/>
      <c r="I20" s="45">
        <f t="shared" si="1"/>
        <v>0</v>
      </c>
      <c r="J20" s="50"/>
    </row>
    <row r="21" spans="1:10" ht="30">
      <c r="A21" s="21">
        <f>IF(F21&lt;&gt;"",1+MAX($A$7:A20),"")</f>
        <v>10</v>
      </c>
      <c r="B21" s="40"/>
      <c r="C21" s="47" t="s">
        <v>182</v>
      </c>
      <c r="D21" s="42">
        <v>12885</v>
      </c>
      <c r="E21" s="41">
        <v>0.1</v>
      </c>
      <c r="F21" s="42">
        <f t="shared" si="3"/>
        <v>14173.500000000002</v>
      </c>
      <c r="G21" s="43" t="s">
        <v>13</v>
      </c>
      <c r="H21" s="44"/>
      <c r="I21" s="45">
        <f t="shared" si="1"/>
        <v>0</v>
      </c>
      <c r="J21" s="50"/>
    </row>
    <row r="22" spans="1:10" ht="15.75">
      <c r="A22" s="21">
        <f>IF(F22&lt;&gt;"",1+MAX($A$7:A21),"")</f>
        <v>11</v>
      </c>
      <c r="B22" s="40"/>
      <c r="C22" s="40" t="s">
        <v>183</v>
      </c>
      <c r="D22" s="42">
        <v>43222</v>
      </c>
      <c r="E22" s="41">
        <v>0.1</v>
      </c>
      <c r="F22" s="42">
        <f t="shared" si="3"/>
        <v>47544.200000000004</v>
      </c>
      <c r="G22" s="43" t="s">
        <v>13</v>
      </c>
      <c r="H22" s="44"/>
      <c r="I22" s="45">
        <f t="shared" si="1"/>
        <v>0</v>
      </c>
      <c r="J22" s="50"/>
    </row>
    <row r="23" spans="1:10" ht="15.75">
      <c r="A23" s="21">
        <f>IF(F23&lt;&gt;"",1+MAX($A$7:A22),"")</f>
        <v>12</v>
      </c>
      <c r="B23" s="40"/>
      <c r="C23" s="40" t="s">
        <v>119</v>
      </c>
      <c r="D23" s="49">
        <v>6652</v>
      </c>
      <c r="E23" s="41">
        <v>0.1</v>
      </c>
      <c r="F23" s="42">
        <f t="shared" ref="F23:F26" si="4">D23*(1+E23)</f>
        <v>7317.2000000000007</v>
      </c>
      <c r="G23" s="43" t="s">
        <v>13</v>
      </c>
      <c r="H23" s="44"/>
      <c r="I23" s="45">
        <f t="shared" si="1"/>
        <v>0</v>
      </c>
      <c r="J23" s="50"/>
    </row>
    <row r="24" spans="1:10" ht="15.75">
      <c r="A24" s="21">
        <f>IF(F24&lt;&gt;"",1+MAX($A$7:A23),"")</f>
        <v>13</v>
      </c>
      <c r="B24" s="40"/>
      <c r="C24" s="40" t="s">
        <v>25</v>
      </c>
      <c r="D24" s="49">
        <f>4013-670</f>
        <v>3343</v>
      </c>
      <c r="E24" s="41">
        <v>0.1</v>
      </c>
      <c r="F24" s="42">
        <f t="shared" si="4"/>
        <v>3677.3</v>
      </c>
      <c r="G24" s="43" t="s">
        <v>13</v>
      </c>
      <c r="H24" s="44"/>
      <c r="I24" s="45">
        <f t="shared" si="1"/>
        <v>0</v>
      </c>
      <c r="J24" s="50"/>
    </row>
    <row r="25" spans="1:10" ht="15.75">
      <c r="A25" s="21" t="str">
        <f>IF(F25&lt;&gt;"",1+MAX($A$7:A24),"")</f>
        <v/>
      </c>
      <c r="B25" s="9"/>
      <c r="C25" s="36" t="s">
        <v>37</v>
      </c>
      <c r="D25" s="12"/>
      <c r="E25" s="13"/>
      <c r="F25" s="14"/>
      <c r="G25" s="15"/>
      <c r="H25" s="16"/>
      <c r="I25" s="17"/>
      <c r="J25" s="22"/>
    </row>
    <row r="26" spans="1:10" ht="15.75">
      <c r="A26" s="21">
        <f>IF(F26&lt;&gt;"",1+MAX($A$7:A25),"")</f>
        <v>14</v>
      </c>
      <c r="B26" s="40"/>
      <c r="C26" s="40" t="s">
        <v>180</v>
      </c>
      <c r="D26" s="49">
        <v>2</v>
      </c>
      <c r="E26" s="41">
        <v>0</v>
      </c>
      <c r="F26" s="42">
        <f t="shared" si="4"/>
        <v>2</v>
      </c>
      <c r="G26" s="43" t="s">
        <v>15</v>
      </c>
      <c r="H26" s="44"/>
      <c r="I26" s="45">
        <f t="shared" si="1"/>
        <v>0</v>
      </c>
      <c r="J26" s="50"/>
    </row>
    <row r="27" spans="1:10" ht="15.75">
      <c r="A27" s="21" t="str">
        <f>IF(F27&lt;&gt;"",1+MAX($A$7:A26),"")</f>
        <v/>
      </c>
      <c r="B27" s="9"/>
      <c r="C27" s="36" t="s">
        <v>50</v>
      </c>
      <c r="D27" s="12"/>
      <c r="E27" s="13"/>
      <c r="F27" s="14"/>
      <c r="G27" s="15"/>
      <c r="H27" s="16"/>
      <c r="I27" s="17"/>
      <c r="J27" s="22"/>
    </row>
    <row r="28" spans="1:10" ht="15.75">
      <c r="A28" s="21">
        <f>IF(F28&lt;&gt;"",1+MAX($A$7:A27),"")</f>
        <v>15</v>
      </c>
      <c r="B28" s="40"/>
      <c r="C28" s="40" t="s">
        <v>72</v>
      </c>
      <c r="D28" s="49">
        <v>67600</v>
      </c>
      <c r="E28" s="41">
        <v>0.1</v>
      </c>
      <c r="F28" s="42">
        <f t="shared" ref="F28:F29" si="5">D28*(1+E28)</f>
        <v>74360</v>
      </c>
      <c r="G28" s="43" t="s">
        <v>13</v>
      </c>
      <c r="H28" s="44"/>
      <c r="I28" s="45">
        <f t="shared" si="1"/>
        <v>0</v>
      </c>
      <c r="J28" s="50"/>
    </row>
    <row r="29" spans="1:10" ht="30">
      <c r="A29" s="21">
        <f>IF(F29&lt;&gt;"",1+MAX($A$7:A28),"")</f>
        <v>16</v>
      </c>
      <c r="B29" s="40"/>
      <c r="C29" s="47" t="s">
        <v>52</v>
      </c>
      <c r="D29" s="49">
        <v>57750</v>
      </c>
      <c r="E29" s="41">
        <v>0.1</v>
      </c>
      <c r="F29" s="42">
        <f t="shared" si="5"/>
        <v>63525.000000000007</v>
      </c>
      <c r="G29" s="43" t="s">
        <v>13</v>
      </c>
      <c r="H29" s="44"/>
      <c r="I29" s="45">
        <f t="shared" si="1"/>
        <v>0</v>
      </c>
      <c r="J29" s="50"/>
    </row>
    <row r="30" spans="1:10" ht="15.75">
      <c r="A30" s="21">
        <f>IF(F30&lt;&gt;"",1+MAX($A$7:A29),"")</f>
        <v>17</v>
      </c>
      <c r="B30" s="40"/>
      <c r="C30" s="40" t="s">
        <v>175</v>
      </c>
      <c r="D30" s="39">
        <v>2795</v>
      </c>
      <c r="E30" s="41">
        <v>0.1</v>
      </c>
      <c r="F30" s="42">
        <f t="shared" ref="F30:F35" si="6">D30*(1+E30)</f>
        <v>3074.5000000000005</v>
      </c>
      <c r="G30" s="43" t="s">
        <v>13</v>
      </c>
      <c r="H30" s="44"/>
      <c r="I30" s="45">
        <f t="shared" si="1"/>
        <v>0</v>
      </c>
      <c r="J30" s="50"/>
    </row>
    <row r="31" spans="1:10" ht="15.75">
      <c r="A31" s="21">
        <f>IF(F31&lt;&gt;"",1+MAX($A$7:A30),"")</f>
        <v>18</v>
      </c>
      <c r="B31" s="40"/>
      <c r="C31" s="40" t="s">
        <v>176</v>
      </c>
      <c r="D31" s="39">
        <v>4998</v>
      </c>
      <c r="E31" s="41">
        <v>0.1</v>
      </c>
      <c r="F31" s="42">
        <f t="shared" si="6"/>
        <v>5497.8</v>
      </c>
      <c r="G31" s="43" t="s">
        <v>13</v>
      </c>
      <c r="H31" s="44"/>
      <c r="I31" s="45">
        <f t="shared" si="1"/>
        <v>0</v>
      </c>
      <c r="J31" s="50"/>
    </row>
    <row r="32" spans="1:10" ht="15.75">
      <c r="A32" s="21">
        <f>IF(F32&lt;&gt;"",1+MAX($A$7:A31),"")</f>
        <v>19</v>
      </c>
      <c r="B32" s="40"/>
      <c r="C32" s="40" t="s">
        <v>177</v>
      </c>
      <c r="D32" s="39">
        <v>3508</v>
      </c>
      <c r="E32" s="41">
        <v>0.1</v>
      </c>
      <c r="F32" s="42">
        <f t="shared" si="6"/>
        <v>3858.8</v>
      </c>
      <c r="G32" s="43" t="s">
        <v>13</v>
      </c>
      <c r="H32" s="44"/>
      <c r="I32" s="45">
        <f t="shared" si="1"/>
        <v>0</v>
      </c>
      <c r="J32" s="50"/>
    </row>
    <row r="33" spans="1:10" ht="15.75">
      <c r="A33" s="21">
        <f>IF(F33&lt;&gt;"",1+MAX($A$7:A32),"")</f>
        <v>20</v>
      </c>
      <c r="B33" s="40"/>
      <c r="C33" s="40" t="s">
        <v>178</v>
      </c>
      <c r="D33" s="39">
        <v>6385</v>
      </c>
      <c r="E33" s="41">
        <v>0.1</v>
      </c>
      <c r="F33" s="42">
        <f t="shared" si="6"/>
        <v>7023.5000000000009</v>
      </c>
      <c r="G33" s="43" t="s">
        <v>13</v>
      </c>
      <c r="H33" s="44"/>
      <c r="I33" s="45">
        <f t="shared" si="1"/>
        <v>0</v>
      </c>
      <c r="J33" s="50"/>
    </row>
    <row r="34" spans="1:10" ht="15.75">
      <c r="A34" s="21">
        <f>IF(F34&lt;&gt;"",1+MAX($A$7:A33),"")</f>
        <v>21</v>
      </c>
      <c r="B34" s="40"/>
      <c r="C34" s="40" t="s">
        <v>131</v>
      </c>
      <c r="D34" s="39">
        <v>2564</v>
      </c>
      <c r="E34" s="41">
        <v>0.1</v>
      </c>
      <c r="F34" s="42">
        <f t="shared" si="6"/>
        <v>2820.4</v>
      </c>
      <c r="G34" s="43" t="s">
        <v>13</v>
      </c>
      <c r="H34" s="44"/>
      <c r="I34" s="45">
        <f t="shared" si="1"/>
        <v>0</v>
      </c>
      <c r="J34" s="50"/>
    </row>
    <row r="35" spans="1:10" ht="15.75">
      <c r="A35" s="21">
        <f>IF(F35&lt;&gt;"",1+MAX($A$7:A34),"")</f>
        <v>22</v>
      </c>
      <c r="B35" s="40"/>
      <c r="C35" s="40" t="s">
        <v>179</v>
      </c>
      <c r="D35" s="39">
        <v>1970</v>
      </c>
      <c r="E35" s="41">
        <v>0.1</v>
      </c>
      <c r="F35" s="42">
        <f t="shared" si="6"/>
        <v>2167</v>
      </c>
      <c r="G35" s="43" t="s">
        <v>13</v>
      </c>
      <c r="H35" s="44"/>
      <c r="I35" s="45">
        <f t="shared" si="1"/>
        <v>0</v>
      </c>
      <c r="J35" s="50"/>
    </row>
    <row r="36" spans="1:10" ht="16.5" thickBot="1">
      <c r="A36" s="21" t="str">
        <f>IF(F36&lt;&gt;"",1+MAX($A$7:A35),"")</f>
        <v/>
      </c>
      <c r="B36" s="9"/>
      <c r="C36" s="9"/>
      <c r="D36" s="12"/>
      <c r="E36" s="13"/>
      <c r="F36" s="14"/>
      <c r="G36" s="15"/>
      <c r="H36" s="16"/>
      <c r="I36" s="17"/>
      <c r="J36" s="22"/>
    </row>
    <row r="37" spans="1:10" ht="16.5" thickBot="1">
      <c r="A37" s="66" t="str">
        <f>IF(F37&lt;&gt;"",1+MAX($A$7:A36),"")</f>
        <v/>
      </c>
      <c r="B37" s="67"/>
      <c r="C37" s="68" t="s">
        <v>12</v>
      </c>
      <c r="D37" s="69"/>
      <c r="E37" s="69"/>
      <c r="F37" s="69"/>
      <c r="G37" s="69"/>
      <c r="H37" s="69"/>
      <c r="I37" s="69"/>
      <c r="J37" s="70">
        <f>SUM(I38:I52)</f>
        <v>0</v>
      </c>
    </row>
    <row r="38" spans="1:10" ht="15.75">
      <c r="A38" s="21" t="str">
        <f>IF(F38&lt;&gt;"",1+MAX($A$7:A37),"")</f>
        <v/>
      </c>
      <c r="B38" s="9"/>
      <c r="C38" s="11"/>
      <c r="D38" s="12"/>
      <c r="E38" s="13"/>
      <c r="F38" s="14"/>
      <c r="G38" s="15"/>
      <c r="H38" s="16"/>
      <c r="I38" s="17"/>
      <c r="J38" s="22"/>
    </row>
    <row r="39" spans="1:10" ht="15.75">
      <c r="A39" s="21" t="str">
        <f>IF(F39&lt;&gt;"",1+MAX($A$7:A38),"")</f>
        <v/>
      </c>
      <c r="B39" s="9"/>
      <c r="C39" s="36" t="s">
        <v>33</v>
      </c>
      <c r="D39" s="12"/>
      <c r="E39" s="13"/>
      <c r="F39" s="14"/>
      <c r="G39" s="15"/>
      <c r="H39" s="16"/>
      <c r="I39" s="17"/>
      <c r="J39" s="22"/>
    </row>
    <row r="40" spans="1:10" ht="15.75">
      <c r="A40" s="21">
        <f>IF(F40&lt;&gt;"",1+MAX($A$7:A39),"")</f>
        <v>23</v>
      </c>
      <c r="B40" s="40"/>
      <c r="C40" s="40" t="s">
        <v>30</v>
      </c>
      <c r="D40" s="42">
        <f>31*2*14</f>
        <v>868</v>
      </c>
      <c r="E40" s="41">
        <v>0.1</v>
      </c>
      <c r="F40" s="42">
        <f t="shared" ref="F40:F42" si="7">D40*(1+E40)</f>
        <v>954.80000000000007</v>
      </c>
      <c r="G40" s="43" t="s">
        <v>40</v>
      </c>
      <c r="H40" s="44"/>
      <c r="I40" s="45">
        <f t="shared" ref="I40:I51" si="8">H40*F40</f>
        <v>0</v>
      </c>
      <c r="J40" s="50"/>
    </row>
    <row r="41" spans="1:10" ht="15.75">
      <c r="A41" s="21">
        <f>IF(F41&lt;&gt;"",1+MAX($A$7:A40),"")</f>
        <v>24</v>
      </c>
      <c r="B41" s="40"/>
      <c r="C41" s="40" t="s">
        <v>31</v>
      </c>
      <c r="D41" s="42">
        <f>31*4*14</f>
        <v>1736</v>
      </c>
      <c r="E41" s="41">
        <v>0.1</v>
      </c>
      <c r="F41" s="42">
        <f t="shared" si="7"/>
        <v>1909.6000000000001</v>
      </c>
      <c r="G41" s="43" t="s">
        <v>40</v>
      </c>
      <c r="H41" s="44"/>
      <c r="I41" s="45">
        <f t="shared" si="8"/>
        <v>0</v>
      </c>
      <c r="J41" s="50"/>
    </row>
    <row r="42" spans="1:10" ht="15.75">
      <c r="A42" s="21">
        <f>IF(F42&lt;&gt;"",1+MAX($A$7:A41),"")</f>
        <v>25</v>
      </c>
      <c r="B42" s="40"/>
      <c r="C42" s="40" t="s">
        <v>32</v>
      </c>
      <c r="D42" s="42">
        <f>14*2*25.8</f>
        <v>722.4</v>
      </c>
      <c r="E42" s="41">
        <v>0.1</v>
      </c>
      <c r="F42" s="42">
        <f t="shared" si="7"/>
        <v>794.64</v>
      </c>
      <c r="G42" s="43" t="s">
        <v>40</v>
      </c>
      <c r="H42" s="44"/>
      <c r="I42" s="45">
        <f t="shared" si="8"/>
        <v>0</v>
      </c>
      <c r="J42" s="50"/>
    </row>
    <row r="43" spans="1:10" ht="15.75">
      <c r="A43" s="21" t="str">
        <f>IF(F43&lt;&gt;"",1+MAX($A$7:A42),"")</f>
        <v/>
      </c>
      <c r="B43" s="9"/>
      <c r="C43" s="36" t="s">
        <v>43</v>
      </c>
      <c r="D43" s="12"/>
      <c r="E43" s="13"/>
      <c r="F43" s="14"/>
      <c r="G43" s="15"/>
      <c r="H43" s="16"/>
      <c r="I43" s="17"/>
      <c r="J43" s="22"/>
    </row>
    <row r="44" spans="1:10" ht="15.75">
      <c r="A44" s="21">
        <f>IF(F44&lt;&gt;"",1+MAX($A$7:A43),"")</f>
        <v>26</v>
      </c>
      <c r="B44" s="40"/>
      <c r="C44" s="40" t="s">
        <v>44</v>
      </c>
      <c r="D44" s="49">
        <f>12*134</f>
        <v>1608</v>
      </c>
      <c r="E44" s="41">
        <v>0.1</v>
      </c>
      <c r="F44" s="42">
        <f t="shared" ref="F44:F49" si="9">D44*(1+E44)</f>
        <v>1768.8000000000002</v>
      </c>
      <c r="G44" s="43" t="s">
        <v>40</v>
      </c>
      <c r="H44" s="44"/>
      <c r="I44" s="45">
        <f t="shared" si="8"/>
        <v>0</v>
      </c>
      <c r="J44" s="22"/>
    </row>
    <row r="45" spans="1:10" ht="15.75">
      <c r="A45" s="21">
        <f>IF(F45&lt;&gt;"",1+MAX($A$7:A44),"")</f>
        <v>27</v>
      </c>
      <c r="B45" s="40"/>
      <c r="C45" s="40" t="s">
        <v>45</v>
      </c>
      <c r="D45" s="49">
        <f>14*137</f>
        <v>1918</v>
      </c>
      <c r="E45" s="41">
        <v>0.1</v>
      </c>
      <c r="F45" s="42">
        <f t="shared" si="9"/>
        <v>2109.8000000000002</v>
      </c>
      <c r="G45" s="43" t="s">
        <v>40</v>
      </c>
      <c r="H45" s="44"/>
      <c r="I45" s="45">
        <f t="shared" si="8"/>
        <v>0</v>
      </c>
      <c r="J45" s="22"/>
    </row>
    <row r="46" spans="1:10" ht="15.75">
      <c r="A46" s="21">
        <f>IF(F46&lt;&gt;"",1+MAX($A$7:A45),"")</f>
        <v>28</v>
      </c>
      <c r="B46" s="40"/>
      <c r="C46" s="40" t="s">
        <v>46</v>
      </c>
      <c r="D46" s="49">
        <f>22*195</f>
        <v>4290</v>
      </c>
      <c r="E46" s="41">
        <v>0.1</v>
      </c>
      <c r="F46" s="42">
        <f t="shared" si="9"/>
        <v>4719</v>
      </c>
      <c r="G46" s="43" t="s">
        <v>40</v>
      </c>
      <c r="H46" s="44"/>
      <c r="I46" s="45">
        <f t="shared" si="8"/>
        <v>0</v>
      </c>
      <c r="J46" s="22"/>
    </row>
    <row r="47" spans="1:10" ht="15.75">
      <c r="A47" s="21">
        <f>IF(F47&lt;&gt;"",1+MAX($A$7:A46),"")</f>
        <v>29</v>
      </c>
      <c r="B47" s="40"/>
      <c r="C47" s="40" t="s">
        <v>47</v>
      </c>
      <c r="D47" s="49">
        <f>31*74</f>
        <v>2294</v>
      </c>
      <c r="E47" s="41">
        <v>0.1</v>
      </c>
      <c r="F47" s="42">
        <f t="shared" si="9"/>
        <v>2523.4</v>
      </c>
      <c r="G47" s="43" t="s">
        <v>40</v>
      </c>
      <c r="H47" s="44"/>
      <c r="I47" s="45">
        <f t="shared" si="8"/>
        <v>0</v>
      </c>
      <c r="J47" s="22"/>
    </row>
    <row r="48" spans="1:10" ht="15.75">
      <c r="A48" s="21">
        <f>IF(F48&lt;&gt;"",1+MAX($A$7:A47),"")</f>
        <v>30</v>
      </c>
      <c r="B48" s="40"/>
      <c r="C48" s="40" t="s">
        <v>48</v>
      </c>
      <c r="D48" s="49">
        <f>36*46</f>
        <v>1656</v>
      </c>
      <c r="E48" s="41">
        <v>0.1</v>
      </c>
      <c r="F48" s="42">
        <f t="shared" si="9"/>
        <v>1821.6000000000001</v>
      </c>
      <c r="G48" s="43" t="s">
        <v>40</v>
      </c>
      <c r="H48" s="44"/>
      <c r="I48" s="45">
        <f t="shared" si="8"/>
        <v>0</v>
      </c>
      <c r="J48" s="22"/>
    </row>
    <row r="49" spans="1:10" ht="15.75">
      <c r="A49" s="21">
        <f>IF(F49&lt;&gt;"",1+MAX($A$7:A48),"")</f>
        <v>31</v>
      </c>
      <c r="B49" s="40"/>
      <c r="C49" s="40" t="s">
        <v>49</v>
      </c>
      <c r="D49" s="49">
        <f>10*26</f>
        <v>260</v>
      </c>
      <c r="E49" s="41">
        <v>0.1</v>
      </c>
      <c r="F49" s="42">
        <f t="shared" si="9"/>
        <v>286</v>
      </c>
      <c r="G49" s="43" t="s">
        <v>40</v>
      </c>
      <c r="H49" s="44"/>
      <c r="I49" s="45">
        <f t="shared" si="8"/>
        <v>0</v>
      </c>
      <c r="J49" s="22"/>
    </row>
    <row r="50" spans="1:10" ht="15.75">
      <c r="A50" s="21" t="str">
        <f>IF(F50&lt;&gt;"",1+MAX($A$7:A49),"")</f>
        <v/>
      </c>
      <c r="B50" s="9"/>
      <c r="C50" s="36" t="s">
        <v>41</v>
      </c>
      <c r="D50" s="20"/>
      <c r="E50" s="13"/>
      <c r="F50" s="14"/>
      <c r="G50" s="15"/>
      <c r="H50" s="16"/>
      <c r="I50" s="17"/>
      <c r="J50" s="22"/>
    </row>
    <row r="51" spans="1:10" ht="15.75">
      <c r="A51" s="21">
        <f>IF(F51&lt;&gt;"",1+MAX($A$7:A50),"")</f>
        <v>32</v>
      </c>
      <c r="B51" s="40"/>
      <c r="C51" s="40" t="s">
        <v>42</v>
      </c>
      <c r="D51" s="39">
        <v>549</v>
      </c>
      <c r="E51" s="41">
        <v>0.1</v>
      </c>
      <c r="F51" s="42">
        <f t="shared" ref="F51" si="10">D51*(1+E51)</f>
        <v>603.90000000000009</v>
      </c>
      <c r="G51" s="43" t="s">
        <v>13</v>
      </c>
      <c r="H51" s="44"/>
      <c r="I51" s="45">
        <f t="shared" si="8"/>
        <v>0</v>
      </c>
      <c r="J51" s="50"/>
    </row>
    <row r="52" spans="1:10" ht="16.5" thickBot="1">
      <c r="A52" s="21" t="str">
        <f>IF(F52&lt;&gt;"",1+MAX($A$7:A51),"")</f>
        <v/>
      </c>
      <c r="B52" s="9"/>
      <c r="C52" s="9"/>
      <c r="D52" s="20"/>
      <c r="E52" s="13"/>
      <c r="F52" s="14"/>
      <c r="G52" s="15"/>
      <c r="H52" s="16"/>
      <c r="I52" s="17"/>
      <c r="J52" s="22"/>
    </row>
    <row r="53" spans="1:10" s="35" customFormat="1" ht="16.5" thickBot="1">
      <c r="A53" s="66" t="str">
        <f>IF(F53&lt;&gt;"",1+MAX($A$7:A52),"")</f>
        <v/>
      </c>
      <c r="B53" s="67"/>
      <c r="C53" s="68" t="s">
        <v>55</v>
      </c>
      <c r="D53" s="69"/>
      <c r="E53" s="69"/>
      <c r="F53" s="69"/>
      <c r="G53" s="69"/>
      <c r="H53" s="69"/>
      <c r="I53" s="69"/>
      <c r="J53" s="70">
        <f>SUM(I54:I61)</f>
        <v>0</v>
      </c>
    </row>
    <row r="54" spans="1:10" ht="15.75">
      <c r="A54" s="21" t="str">
        <f>IF(F54&lt;&gt;"",1+MAX($A$7:A53),"")</f>
        <v/>
      </c>
      <c r="B54" s="9"/>
      <c r="C54" s="9"/>
      <c r="D54" s="20"/>
      <c r="E54" s="13"/>
      <c r="F54" s="14"/>
      <c r="G54" s="15"/>
      <c r="H54" s="16"/>
      <c r="I54" s="17"/>
      <c r="J54" s="22"/>
    </row>
    <row r="55" spans="1:10" ht="15.75">
      <c r="A55" s="21">
        <f>IF(F55&lt;&gt;"",1+MAX($A$7:A54),"")</f>
        <v>33</v>
      </c>
      <c r="B55" s="40"/>
      <c r="C55" s="40" t="s">
        <v>170</v>
      </c>
      <c r="D55" s="39">
        <v>2435</v>
      </c>
      <c r="E55" s="41">
        <v>0.1</v>
      </c>
      <c r="F55" s="42">
        <f t="shared" ref="F55:F60" si="11">D55*(1+E55)</f>
        <v>2678.5</v>
      </c>
      <c r="G55" s="43" t="s">
        <v>13</v>
      </c>
      <c r="H55" s="44"/>
      <c r="I55" s="45">
        <f t="shared" ref="I55:I60" si="12">H55*F55</f>
        <v>0</v>
      </c>
      <c r="J55" s="50"/>
    </row>
    <row r="56" spans="1:10" ht="15.75">
      <c r="A56" s="21">
        <f>IF(F56&lt;&gt;"",1+MAX($A$7:A55),"")</f>
        <v>34</v>
      </c>
      <c r="B56" s="40"/>
      <c r="C56" s="40" t="s">
        <v>171</v>
      </c>
      <c r="D56" s="39">
        <v>273</v>
      </c>
      <c r="E56" s="41">
        <v>0.1</v>
      </c>
      <c r="F56" s="42">
        <f t="shared" si="11"/>
        <v>300.3</v>
      </c>
      <c r="G56" s="43" t="s">
        <v>13</v>
      </c>
      <c r="H56" s="44"/>
      <c r="I56" s="45">
        <f t="shared" si="12"/>
        <v>0</v>
      </c>
      <c r="J56" s="50"/>
    </row>
    <row r="57" spans="1:10" ht="15.75">
      <c r="A57" s="21">
        <f>IF(F57&lt;&gt;"",1+MAX($A$7:A56),"")</f>
        <v>35</v>
      </c>
      <c r="B57" s="40"/>
      <c r="C57" s="40" t="s">
        <v>172</v>
      </c>
      <c r="D57" s="39">
        <v>18984</v>
      </c>
      <c r="E57" s="41">
        <v>0.1</v>
      </c>
      <c r="F57" s="42">
        <f t="shared" si="11"/>
        <v>20882.400000000001</v>
      </c>
      <c r="G57" s="43" t="s">
        <v>13</v>
      </c>
      <c r="H57" s="44"/>
      <c r="I57" s="45">
        <f t="shared" si="12"/>
        <v>0</v>
      </c>
      <c r="J57" s="50"/>
    </row>
    <row r="58" spans="1:10" ht="15.75">
      <c r="A58" s="21">
        <f>IF(F58&lt;&gt;"",1+MAX($A$7:A57),"")</f>
        <v>36</v>
      </c>
      <c r="B58" s="40"/>
      <c r="C58" s="40" t="s">
        <v>129</v>
      </c>
      <c r="D58" s="39">
        <v>19579</v>
      </c>
      <c r="E58" s="41">
        <v>0.1</v>
      </c>
      <c r="F58" s="42">
        <f t="shared" si="11"/>
        <v>21536.9</v>
      </c>
      <c r="G58" s="43" t="s">
        <v>13</v>
      </c>
      <c r="H58" s="44"/>
      <c r="I58" s="45">
        <f t="shared" si="12"/>
        <v>0</v>
      </c>
      <c r="J58" s="50"/>
    </row>
    <row r="59" spans="1:10" ht="15.75">
      <c r="A59" s="21">
        <f>IF(F59&lt;&gt;"",1+MAX($A$7:A58),"")</f>
        <v>37</v>
      </c>
      <c r="B59" s="40"/>
      <c r="C59" s="40" t="s">
        <v>173</v>
      </c>
      <c r="D59" s="39">
        <v>1688</v>
      </c>
      <c r="E59" s="41">
        <v>0.1</v>
      </c>
      <c r="F59" s="42">
        <f t="shared" si="11"/>
        <v>1856.8000000000002</v>
      </c>
      <c r="G59" s="43" t="s">
        <v>13</v>
      </c>
      <c r="H59" s="44"/>
      <c r="I59" s="45">
        <f t="shared" si="12"/>
        <v>0</v>
      </c>
      <c r="J59" s="50"/>
    </row>
    <row r="60" spans="1:10" ht="15.75">
      <c r="A60" s="21">
        <f>IF(F60&lt;&gt;"",1+MAX($A$7:A59),"")</f>
        <v>38</v>
      </c>
      <c r="B60" s="40"/>
      <c r="C60" s="40" t="s">
        <v>174</v>
      </c>
      <c r="D60" s="39">
        <v>16036</v>
      </c>
      <c r="E60" s="41">
        <v>0.1</v>
      </c>
      <c r="F60" s="42">
        <f t="shared" si="11"/>
        <v>17639.600000000002</v>
      </c>
      <c r="G60" s="43" t="s">
        <v>13</v>
      </c>
      <c r="H60" s="44"/>
      <c r="I60" s="45">
        <f t="shared" si="12"/>
        <v>0</v>
      </c>
      <c r="J60" s="50"/>
    </row>
    <row r="61" spans="1:10" ht="16.5" thickBot="1">
      <c r="A61" s="21" t="str">
        <f>IF(F61&lt;&gt;"",1+MAX($A$7:A60),"")</f>
        <v/>
      </c>
      <c r="B61" s="9"/>
      <c r="C61" s="9"/>
      <c r="D61" s="20"/>
      <c r="E61" s="13"/>
      <c r="F61" s="14"/>
      <c r="G61" s="15"/>
      <c r="H61" s="16"/>
      <c r="I61" s="17"/>
      <c r="J61" s="22"/>
    </row>
    <row r="62" spans="1:10" s="35" customFormat="1" ht="16.5" thickBot="1">
      <c r="A62" s="66" t="str">
        <f>IF(F62&lt;&gt;"",1+MAX($A$7:A61),"")</f>
        <v/>
      </c>
      <c r="B62" s="67"/>
      <c r="C62" s="68" t="s">
        <v>53</v>
      </c>
      <c r="D62" s="69"/>
      <c r="E62" s="69"/>
      <c r="F62" s="69"/>
      <c r="G62" s="69"/>
      <c r="H62" s="69"/>
      <c r="I62" s="69"/>
      <c r="J62" s="70">
        <f>SUM(I63:I148)</f>
        <v>0</v>
      </c>
    </row>
    <row r="63" spans="1:10" ht="15.75">
      <c r="A63" s="21" t="str">
        <f>IF(F63&lt;&gt;"",1+MAX($A$7:A62),"")</f>
        <v/>
      </c>
      <c r="B63" s="9"/>
      <c r="C63" s="9"/>
      <c r="D63" s="20"/>
      <c r="E63" s="13"/>
      <c r="F63" s="14"/>
      <c r="G63" s="15"/>
      <c r="H63" s="16"/>
      <c r="I63" s="17"/>
      <c r="J63" s="22"/>
    </row>
    <row r="64" spans="1:10" ht="15.75">
      <c r="A64" s="21" t="str">
        <f>IF(F64&lt;&gt;"",1+MAX($A$7:A63),"")</f>
        <v/>
      </c>
      <c r="B64" s="9"/>
      <c r="C64" s="36" t="s">
        <v>54</v>
      </c>
      <c r="D64" s="20"/>
      <c r="E64" s="13"/>
      <c r="F64" s="14"/>
      <c r="G64" s="15"/>
      <c r="H64" s="16"/>
      <c r="I64" s="17"/>
      <c r="J64" s="22"/>
    </row>
    <row r="65" spans="1:10" ht="15.75">
      <c r="A65" s="21" t="str">
        <f>IF(F65&lt;&gt;"",1+MAX($A$7:A64),"")</f>
        <v/>
      </c>
      <c r="B65" s="9"/>
      <c r="C65" s="8"/>
      <c r="D65" s="8"/>
      <c r="E65" s="13"/>
      <c r="F65" s="14"/>
      <c r="G65" s="15"/>
      <c r="H65" s="16"/>
      <c r="I65" s="17"/>
      <c r="J65" s="22"/>
    </row>
    <row r="66" spans="1:10" ht="15.75">
      <c r="A66" s="21" t="str">
        <f>IF(F66&lt;&gt;"",1+MAX($A$7:A65),"")</f>
        <v/>
      </c>
      <c r="B66" s="9"/>
      <c r="C66" s="36" t="s">
        <v>64</v>
      </c>
      <c r="D66" s="20"/>
      <c r="E66" s="13"/>
      <c r="F66" s="14"/>
      <c r="G66" s="15"/>
      <c r="H66" s="16"/>
      <c r="I66" s="17"/>
      <c r="J66" s="22"/>
    </row>
    <row r="67" spans="1:10" ht="15.75">
      <c r="A67" s="21">
        <f>IF(F67&lt;&gt;"",1+MAX($A$7:A66),"")</f>
        <v>39</v>
      </c>
      <c r="B67" s="40"/>
      <c r="C67" s="40" t="s">
        <v>56</v>
      </c>
      <c r="D67" s="39">
        <f>2*6575</f>
        <v>13150</v>
      </c>
      <c r="E67" s="41">
        <v>0.1</v>
      </c>
      <c r="F67" s="42">
        <f t="shared" ref="F67" si="13">D67*(1+E67)</f>
        <v>14465.000000000002</v>
      </c>
      <c r="G67" s="43" t="s">
        <v>13</v>
      </c>
      <c r="H67" s="44"/>
      <c r="I67" s="45">
        <f t="shared" ref="I67:I127" si="14">H67*F67</f>
        <v>0</v>
      </c>
      <c r="J67" s="50"/>
    </row>
    <row r="68" spans="1:10" ht="15.75">
      <c r="A68" s="21">
        <f>IF(F68&lt;&gt;"",1+MAX($A$7:A67),"")</f>
        <v>40</v>
      </c>
      <c r="B68" s="40"/>
      <c r="C68" s="40" t="s">
        <v>57</v>
      </c>
      <c r="D68" s="39">
        <v>6575</v>
      </c>
      <c r="E68" s="41">
        <v>0.1</v>
      </c>
      <c r="F68" s="42">
        <f t="shared" ref="F68:F92" si="15">D68*(1+E68)</f>
        <v>7232.5000000000009</v>
      </c>
      <c r="G68" s="43" t="s">
        <v>13</v>
      </c>
      <c r="H68" s="44"/>
      <c r="I68" s="45">
        <f t="shared" si="14"/>
        <v>0</v>
      </c>
      <c r="J68" s="50"/>
    </row>
    <row r="69" spans="1:10" ht="15.75">
      <c r="A69" s="21">
        <f>IF(F69&lt;&gt;"",1+MAX($A$7:A68),"")</f>
        <v>41</v>
      </c>
      <c r="B69" s="40"/>
      <c r="C69" s="40" t="s">
        <v>58</v>
      </c>
      <c r="D69" s="39">
        <v>6575</v>
      </c>
      <c r="E69" s="41">
        <v>0.1</v>
      </c>
      <c r="F69" s="42">
        <f t="shared" si="15"/>
        <v>7232.5000000000009</v>
      </c>
      <c r="G69" s="43" t="s">
        <v>13</v>
      </c>
      <c r="H69" s="44"/>
      <c r="I69" s="45">
        <f t="shared" si="14"/>
        <v>0</v>
      </c>
      <c r="J69" s="50"/>
    </row>
    <row r="70" spans="1:10" ht="15.75">
      <c r="A70" s="21" t="str">
        <f>IF(F70&lt;&gt;"",1+MAX($A$7:A69),"")</f>
        <v/>
      </c>
      <c r="B70" s="9"/>
      <c r="C70" s="36" t="s">
        <v>65</v>
      </c>
      <c r="D70" s="20"/>
      <c r="E70" s="13"/>
      <c r="F70" s="14"/>
      <c r="G70" s="15"/>
      <c r="H70" s="16"/>
      <c r="I70" s="17"/>
      <c r="J70" s="22"/>
    </row>
    <row r="71" spans="1:10" ht="15.75">
      <c r="A71" s="21">
        <f>IF(F71&lt;&gt;"",1+MAX($A$7:A70),"")</f>
        <v>42</v>
      </c>
      <c r="B71" s="40"/>
      <c r="C71" s="40" t="s">
        <v>56</v>
      </c>
      <c r="D71" s="39">
        <f>2*2098</f>
        <v>4196</v>
      </c>
      <c r="E71" s="41">
        <v>0.1</v>
      </c>
      <c r="F71" s="42">
        <f t="shared" si="15"/>
        <v>4615.6000000000004</v>
      </c>
      <c r="G71" s="43" t="s">
        <v>13</v>
      </c>
      <c r="H71" s="44"/>
      <c r="I71" s="45">
        <f t="shared" si="14"/>
        <v>0</v>
      </c>
      <c r="J71" s="50"/>
    </row>
    <row r="72" spans="1:10" ht="15.75">
      <c r="A72" s="21">
        <f>IF(F72&lt;&gt;"",1+MAX($A$7:A71),"")</f>
        <v>43</v>
      </c>
      <c r="B72" s="40"/>
      <c r="C72" s="40" t="s">
        <v>57</v>
      </c>
      <c r="D72" s="39">
        <v>2098</v>
      </c>
      <c r="E72" s="41">
        <v>0.1</v>
      </c>
      <c r="F72" s="42">
        <f t="shared" si="15"/>
        <v>2307.8000000000002</v>
      </c>
      <c r="G72" s="43" t="s">
        <v>13</v>
      </c>
      <c r="H72" s="44"/>
      <c r="I72" s="45">
        <f t="shared" si="14"/>
        <v>0</v>
      </c>
      <c r="J72" s="50"/>
    </row>
    <row r="73" spans="1:10" ht="15.75">
      <c r="A73" s="21" t="str">
        <f>IF(F73&lt;&gt;"",1+MAX($A$7:A72),"")</f>
        <v/>
      </c>
      <c r="B73" s="9"/>
      <c r="C73" s="36" t="s">
        <v>66</v>
      </c>
      <c r="D73" s="20"/>
      <c r="E73" s="13"/>
      <c r="F73" s="14"/>
      <c r="G73" s="15"/>
      <c r="H73" s="16"/>
      <c r="I73" s="17"/>
      <c r="J73" s="22"/>
    </row>
    <row r="74" spans="1:10" ht="15.75">
      <c r="A74" s="21">
        <f>IF(F74&lt;&gt;"",1+MAX($A$7:A73),"")</f>
        <v>44</v>
      </c>
      <c r="B74" s="40"/>
      <c r="C74" s="40" t="s">
        <v>59</v>
      </c>
      <c r="D74" s="39">
        <v>173</v>
      </c>
      <c r="E74" s="41">
        <v>0.1</v>
      </c>
      <c r="F74" s="42">
        <f t="shared" si="15"/>
        <v>190.3</v>
      </c>
      <c r="G74" s="43" t="s">
        <v>13</v>
      </c>
      <c r="H74" s="44"/>
      <c r="I74" s="45">
        <f t="shared" si="14"/>
        <v>0</v>
      </c>
      <c r="J74" s="50"/>
    </row>
    <row r="75" spans="1:10" ht="15.75">
      <c r="A75" s="21">
        <f>IF(F75&lt;&gt;"",1+MAX($A$7:A74),"")</f>
        <v>45</v>
      </c>
      <c r="B75" s="40"/>
      <c r="C75" s="40" t="s">
        <v>56</v>
      </c>
      <c r="D75" s="39">
        <f>2*173</f>
        <v>346</v>
      </c>
      <c r="E75" s="41">
        <v>0.1</v>
      </c>
      <c r="F75" s="42">
        <f t="shared" si="15"/>
        <v>380.6</v>
      </c>
      <c r="G75" s="43" t="s">
        <v>13</v>
      </c>
      <c r="H75" s="44"/>
      <c r="I75" s="45">
        <f t="shared" si="14"/>
        <v>0</v>
      </c>
      <c r="J75" s="50"/>
    </row>
    <row r="76" spans="1:10" ht="15.75">
      <c r="A76" s="21">
        <f>IF(F76&lt;&gt;"",1+MAX($A$7:A75),"")</f>
        <v>46</v>
      </c>
      <c r="B76" s="40"/>
      <c r="C76" s="40" t="s">
        <v>58</v>
      </c>
      <c r="D76" s="39">
        <v>173</v>
      </c>
      <c r="E76" s="41">
        <v>0.1</v>
      </c>
      <c r="F76" s="42">
        <f t="shared" si="15"/>
        <v>190.3</v>
      </c>
      <c r="G76" s="43" t="s">
        <v>13</v>
      </c>
      <c r="H76" s="44"/>
      <c r="I76" s="45">
        <f t="shared" si="14"/>
        <v>0</v>
      </c>
      <c r="J76" s="50"/>
    </row>
    <row r="77" spans="1:10" ht="15.75">
      <c r="A77" s="21" t="str">
        <f>IF(F77&lt;&gt;"",1+MAX($A$7:A76),"")</f>
        <v/>
      </c>
      <c r="B77" s="9"/>
      <c r="C77" s="36" t="s">
        <v>67</v>
      </c>
      <c r="D77" s="20"/>
      <c r="E77" s="13"/>
      <c r="F77" s="14"/>
      <c r="G77" s="15"/>
      <c r="H77" s="16"/>
      <c r="I77" s="17"/>
      <c r="J77" s="22"/>
    </row>
    <row r="78" spans="1:10" ht="15.75">
      <c r="A78" s="21">
        <f>IF(F78&lt;&gt;"",1+MAX($A$7:A77),"")</f>
        <v>47</v>
      </c>
      <c r="B78" s="40"/>
      <c r="C78" s="40" t="s">
        <v>60</v>
      </c>
      <c r="D78" s="39">
        <v>716</v>
      </c>
      <c r="E78" s="41">
        <v>0.1</v>
      </c>
      <c r="F78" s="42">
        <f t="shared" si="15"/>
        <v>787.6</v>
      </c>
      <c r="G78" s="43" t="s">
        <v>13</v>
      </c>
      <c r="H78" s="44"/>
      <c r="I78" s="45">
        <f t="shared" si="14"/>
        <v>0</v>
      </c>
      <c r="J78" s="50"/>
    </row>
    <row r="79" spans="1:10" ht="15.75">
      <c r="A79" s="21">
        <f>IF(F79&lt;&gt;"",1+MAX($A$7:A78),"")</f>
        <v>48</v>
      </c>
      <c r="B79" s="40"/>
      <c r="C79" s="40" t="s">
        <v>57</v>
      </c>
      <c r="D79" s="39">
        <v>716</v>
      </c>
      <c r="E79" s="41">
        <v>0.1</v>
      </c>
      <c r="F79" s="42">
        <f t="shared" si="15"/>
        <v>787.6</v>
      </c>
      <c r="G79" s="43" t="s">
        <v>13</v>
      </c>
      <c r="H79" s="44"/>
      <c r="I79" s="45">
        <f t="shared" si="14"/>
        <v>0</v>
      </c>
      <c r="J79" s="50"/>
    </row>
    <row r="80" spans="1:10" ht="15.75">
      <c r="A80" s="21">
        <f>IF(F80&lt;&gt;"",1+MAX($A$7:A79),"")</f>
        <v>49</v>
      </c>
      <c r="B80" s="40"/>
      <c r="C80" s="40" t="s">
        <v>58</v>
      </c>
      <c r="D80" s="39">
        <v>716</v>
      </c>
      <c r="E80" s="41">
        <v>0.1</v>
      </c>
      <c r="F80" s="42">
        <f t="shared" si="15"/>
        <v>787.6</v>
      </c>
      <c r="G80" s="43" t="s">
        <v>13</v>
      </c>
      <c r="H80" s="44"/>
      <c r="I80" s="45">
        <f t="shared" si="14"/>
        <v>0</v>
      </c>
      <c r="J80" s="50"/>
    </row>
    <row r="81" spans="1:10" ht="15.75">
      <c r="A81" s="21" t="str">
        <f>IF(F81&lt;&gt;"",1+MAX($A$7:A80),"")</f>
        <v/>
      </c>
      <c r="B81" s="9"/>
      <c r="C81" s="36" t="s">
        <v>68</v>
      </c>
      <c r="D81" s="20"/>
      <c r="E81" s="13"/>
      <c r="F81" s="14"/>
      <c r="G81" s="15"/>
      <c r="H81" s="16"/>
      <c r="I81" s="17"/>
      <c r="J81" s="22"/>
    </row>
    <row r="82" spans="1:10" ht="15.75">
      <c r="A82" s="21">
        <f>IF(F82&lt;&gt;"",1+MAX($A$7:A81),"")</f>
        <v>50</v>
      </c>
      <c r="B82" s="40"/>
      <c r="C82" s="40" t="s">
        <v>57</v>
      </c>
      <c r="D82" s="39">
        <v>566</v>
      </c>
      <c r="E82" s="41">
        <v>0.1</v>
      </c>
      <c r="F82" s="42">
        <f t="shared" si="15"/>
        <v>622.6</v>
      </c>
      <c r="G82" s="43" t="s">
        <v>13</v>
      </c>
      <c r="H82" s="44"/>
      <c r="I82" s="45">
        <f t="shared" si="14"/>
        <v>0</v>
      </c>
      <c r="J82" s="50"/>
    </row>
    <row r="83" spans="1:10" ht="15.75">
      <c r="A83" s="21">
        <f>IF(F83&lt;&gt;"",1+MAX($A$7:A82),"")</f>
        <v>51</v>
      </c>
      <c r="B83" s="40"/>
      <c r="C83" s="40" t="s">
        <v>60</v>
      </c>
      <c r="D83" s="39">
        <v>566</v>
      </c>
      <c r="E83" s="41">
        <v>0.1</v>
      </c>
      <c r="F83" s="42">
        <f t="shared" si="15"/>
        <v>622.6</v>
      </c>
      <c r="G83" s="43" t="s">
        <v>13</v>
      </c>
      <c r="H83" s="44"/>
      <c r="I83" s="45">
        <f t="shared" si="14"/>
        <v>0</v>
      </c>
      <c r="J83" s="50"/>
    </row>
    <row r="84" spans="1:10" ht="15.75">
      <c r="A84" s="21" t="str">
        <f>IF(F84&lt;&gt;"",1+MAX($A$7:A83),"")</f>
        <v/>
      </c>
      <c r="B84" s="9"/>
      <c r="C84" s="36" t="s">
        <v>69</v>
      </c>
      <c r="D84" s="20"/>
      <c r="E84" s="13"/>
      <c r="F84" s="14"/>
      <c r="G84" s="15"/>
      <c r="H84" s="16"/>
      <c r="I84" s="17"/>
      <c r="J84" s="22"/>
    </row>
    <row r="85" spans="1:10" ht="15.75">
      <c r="A85" s="21">
        <f>IF(F85&lt;&gt;"",1+MAX($A$7:A84),"")</f>
        <v>52</v>
      </c>
      <c r="B85" s="40"/>
      <c r="C85" s="40" t="s">
        <v>59</v>
      </c>
      <c r="D85" s="39">
        <v>1120</v>
      </c>
      <c r="E85" s="41">
        <v>0.1</v>
      </c>
      <c r="F85" s="42">
        <f t="shared" si="15"/>
        <v>1232</v>
      </c>
      <c r="G85" s="43" t="s">
        <v>13</v>
      </c>
      <c r="H85" s="44"/>
      <c r="I85" s="45">
        <f t="shared" si="14"/>
        <v>0</v>
      </c>
      <c r="J85" s="50"/>
    </row>
    <row r="86" spans="1:10" ht="30">
      <c r="A86" s="21">
        <f>IF(F86&lt;&gt;"",1+MAX($A$7:A85),"")</f>
        <v>53</v>
      </c>
      <c r="B86" s="40"/>
      <c r="C86" s="47" t="s">
        <v>61</v>
      </c>
      <c r="D86" s="39">
        <v>1120</v>
      </c>
      <c r="E86" s="41">
        <v>0.1</v>
      </c>
      <c r="F86" s="42">
        <f t="shared" si="15"/>
        <v>1232</v>
      </c>
      <c r="G86" s="43" t="s">
        <v>13</v>
      </c>
      <c r="H86" s="44"/>
      <c r="I86" s="45">
        <f t="shared" si="14"/>
        <v>0</v>
      </c>
      <c r="J86" s="50"/>
    </row>
    <row r="87" spans="1:10" ht="15.75">
      <c r="A87" s="21" t="str">
        <f>IF(F87&lt;&gt;"",1+MAX($A$7:A86),"")</f>
        <v/>
      </c>
      <c r="B87" s="9"/>
      <c r="C87" s="36" t="s">
        <v>70</v>
      </c>
      <c r="D87" s="20"/>
      <c r="E87" s="13"/>
      <c r="F87" s="14"/>
      <c r="G87" s="15"/>
      <c r="H87" s="16"/>
      <c r="I87" s="17"/>
      <c r="J87" s="22"/>
    </row>
    <row r="88" spans="1:10" ht="15.75">
      <c r="A88" s="21">
        <f>IF(F88&lt;&gt;"",1+MAX($A$7:A87),"")</f>
        <v>54</v>
      </c>
      <c r="B88" s="40"/>
      <c r="C88" s="40" t="s">
        <v>60</v>
      </c>
      <c r="D88" s="39">
        <v>1330</v>
      </c>
      <c r="E88" s="41">
        <v>0.1</v>
      </c>
      <c r="F88" s="42">
        <f t="shared" si="15"/>
        <v>1463.0000000000002</v>
      </c>
      <c r="G88" s="43" t="s">
        <v>13</v>
      </c>
      <c r="H88" s="44"/>
      <c r="I88" s="45">
        <f t="shared" si="14"/>
        <v>0</v>
      </c>
      <c r="J88" s="50"/>
    </row>
    <row r="89" spans="1:10" ht="15.75">
      <c r="A89" s="21">
        <f>IF(F89&lt;&gt;"",1+MAX($A$7:A88),"")</f>
        <v>55</v>
      </c>
      <c r="B89" s="40"/>
      <c r="C89" s="40" t="s">
        <v>62</v>
      </c>
      <c r="D89" s="39">
        <v>1330</v>
      </c>
      <c r="E89" s="41">
        <v>0.1</v>
      </c>
      <c r="F89" s="42">
        <f t="shared" si="15"/>
        <v>1463.0000000000002</v>
      </c>
      <c r="G89" s="43" t="s">
        <v>13</v>
      </c>
      <c r="H89" s="44"/>
      <c r="I89" s="45">
        <f t="shared" si="14"/>
        <v>0</v>
      </c>
      <c r="J89" s="50"/>
    </row>
    <row r="90" spans="1:10" ht="15.75">
      <c r="A90" s="21" t="str">
        <f>IF(F90&lt;&gt;"",1+MAX($A$7:A89),"")</f>
        <v/>
      </c>
      <c r="B90" s="9"/>
      <c r="C90" s="36" t="s">
        <v>71</v>
      </c>
      <c r="D90" s="20"/>
      <c r="E90" s="13"/>
      <c r="F90" s="14"/>
      <c r="G90" s="15"/>
      <c r="H90" s="16"/>
      <c r="I90" s="17"/>
      <c r="J90" s="22"/>
    </row>
    <row r="91" spans="1:10" ht="15.75">
      <c r="A91" s="21">
        <f>IF(F91&lt;&gt;"",1+MAX($A$7:A90),"")</f>
        <v>56</v>
      </c>
      <c r="B91" s="40"/>
      <c r="C91" s="40" t="s">
        <v>63</v>
      </c>
      <c r="D91" s="39">
        <v>4659</v>
      </c>
      <c r="E91" s="41">
        <v>0.1</v>
      </c>
      <c r="F91" s="42">
        <f t="shared" si="15"/>
        <v>5124.9000000000005</v>
      </c>
      <c r="G91" s="43" t="s">
        <v>13</v>
      </c>
      <c r="H91" s="44"/>
      <c r="I91" s="45">
        <f t="shared" si="14"/>
        <v>0</v>
      </c>
      <c r="J91" s="50"/>
    </row>
    <row r="92" spans="1:10" ht="15.75">
      <c r="A92" s="21">
        <f>IF(F92&lt;&gt;"",1+MAX($A$7:A91),"")</f>
        <v>57</v>
      </c>
      <c r="B92" s="40"/>
      <c r="C92" s="40" t="s">
        <v>60</v>
      </c>
      <c r="D92" s="39">
        <v>4659</v>
      </c>
      <c r="E92" s="41">
        <v>0.1</v>
      </c>
      <c r="F92" s="42">
        <f t="shared" si="15"/>
        <v>5124.9000000000005</v>
      </c>
      <c r="G92" s="43" t="s">
        <v>13</v>
      </c>
      <c r="H92" s="44"/>
      <c r="I92" s="45">
        <f t="shared" si="14"/>
        <v>0</v>
      </c>
      <c r="J92" s="50"/>
    </row>
    <row r="93" spans="1:10" ht="15.75">
      <c r="A93" s="21" t="str">
        <f>IF(F93&lt;&gt;"",1+MAX($A$7:A92),"")</f>
        <v/>
      </c>
      <c r="B93" s="9"/>
      <c r="C93" s="9"/>
      <c r="D93" s="20"/>
      <c r="E93" s="13"/>
      <c r="F93" s="14"/>
      <c r="G93" s="15"/>
      <c r="H93" s="16"/>
      <c r="I93" s="17"/>
      <c r="J93" s="22"/>
    </row>
    <row r="94" spans="1:10" ht="15.75">
      <c r="A94" s="21" t="str">
        <f>IF(F94&lt;&gt;"",1+MAX($A$7:A93),"")</f>
        <v/>
      </c>
      <c r="B94" s="9"/>
      <c r="C94" s="36" t="s">
        <v>78</v>
      </c>
      <c r="D94" s="20"/>
      <c r="E94" s="13"/>
      <c r="F94" s="14"/>
      <c r="G94" s="15"/>
      <c r="H94" s="16"/>
      <c r="I94" s="17"/>
      <c r="J94" s="22"/>
    </row>
    <row r="95" spans="1:10" ht="15.75">
      <c r="A95" s="21" t="str">
        <f>IF(F95&lt;&gt;"",1+MAX($A$7:A94),"")</f>
        <v/>
      </c>
      <c r="B95" s="9"/>
      <c r="C95" s="9"/>
      <c r="D95" s="20"/>
      <c r="E95" s="13"/>
      <c r="F95" s="14"/>
      <c r="G95" s="15"/>
      <c r="H95" s="16"/>
      <c r="I95" s="17"/>
      <c r="J95" s="22"/>
    </row>
    <row r="96" spans="1:10" ht="15.75">
      <c r="A96" s="21">
        <f>IF(F96&lt;&gt;"",1+MAX($A$7:A95),"")</f>
        <v>58</v>
      </c>
      <c r="B96" s="40"/>
      <c r="C96" s="40" t="s">
        <v>74</v>
      </c>
      <c r="D96" s="39">
        <v>3598</v>
      </c>
      <c r="E96" s="41">
        <v>0.1</v>
      </c>
      <c r="F96" s="42">
        <f t="shared" ref="F96:F100" si="16">D96*(1+E96)</f>
        <v>3957.8</v>
      </c>
      <c r="G96" s="43" t="s">
        <v>13</v>
      </c>
      <c r="H96" s="44"/>
      <c r="I96" s="45">
        <f t="shared" si="14"/>
        <v>0</v>
      </c>
      <c r="J96" s="50"/>
    </row>
    <row r="97" spans="1:10" ht="15.75">
      <c r="A97" s="21">
        <f>IF(F97&lt;&gt;"",1+MAX($A$7:A96),"")</f>
        <v>59</v>
      </c>
      <c r="B97" s="40"/>
      <c r="C97" s="40" t="s">
        <v>75</v>
      </c>
      <c r="D97" s="39">
        <v>15946</v>
      </c>
      <c r="E97" s="41">
        <v>0.1</v>
      </c>
      <c r="F97" s="42">
        <f t="shared" si="16"/>
        <v>17540.600000000002</v>
      </c>
      <c r="G97" s="43" t="s">
        <v>13</v>
      </c>
      <c r="H97" s="44"/>
      <c r="I97" s="45">
        <f t="shared" si="14"/>
        <v>0</v>
      </c>
      <c r="J97" s="50"/>
    </row>
    <row r="98" spans="1:10" ht="15.75">
      <c r="A98" s="21">
        <f>IF(F98&lt;&gt;"",1+MAX($A$7:A97),"")</f>
        <v>60</v>
      </c>
      <c r="B98" s="40"/>
      <c r="C98" s="40" t="s">
        <v>76</v>
      </c>
      <c r="D98" s="39">
        <v>8875</v>
      </c>
      <c r="E98" s="41">
        <v>0.1</v>
      </c>
      <c r="F98" s="42">
        <f t="shared" si="16"/>
        <v>9762.5</v>
      </c>
      <c r="G98" s="43" t="s">
        <v>13</v>
      </c>
      <c r="H98" s="44"/>
      <c r="I98" s="45">
        <f t="shared" si="14"/>
        <v>0</v>
      </c>
      <c r="J98" s="50"/>
    </row>
    <row r="99" spans="1:10" ht="15.75">
      <c r="A99" s="21">
        <f>IF(F99&lt;&gt;"",1+MAX($A$7:A98),"")</f>
        <v>61</v>
      </c>
      <c r="B99" s="40"/>
      <c r="C99" s="40" t="s">
        <v>73</v>
      </c>
      <c r="D99" s="39">
        <v>2265</v>
      </c>
      <c r="E99" s="41">
        <v>0.1</v>
      </c>
      <c r="F99" s="42">
        <f t="shared" si="16"/>
        <v>2491.5</v>
      </c>
      <c r="G99" s="43" t="s">
        <v>13</v>
      </c>
      <c r="H99" s="44"/>
      <c r="I99" s="45">
        <f t="shared" si="14"/>
        <v>0</v>
      </c>
      <c r="J99" s="50"/>
    </row>
    <row r="100" spans="1:10" ht="15.75">
      <c r="A100" s="21">
        <f>IF(F100&lt;&gt;"",1+MAX($A$7:A99),"")</f>
        <v>62</v>
      </c>
      <c r="B100" s="40"/>
      <c r="C100" s="40" t="s">
        <v>77</v>
      </c>
      <c r="D100" s="39">
        <v>1671</v>
      </c>
      <c r="E100" s="41">
        <v>0.1</v>
      </c>
      <c r="F100" s="42">
        <f t="shared" si="16"/>
        <v>1838.1000000000001</v>
      </c>
      <c r="G100" s="43" t="s">
        <v>13</v>
      </c>
      <c r="H100" s="44"/>
      <c r="I100" s="45">
        <f t="shared" si="14"/>
        <v>0</v>
      </c>
      <c r="J100" s="50"/>
    </row>
    <row r="101" spans="1:10" ht="15.75">
      <c r="A101" s="21" t="str">
        <f>IF(F101&lt;&gt;"",1+MAX($A$7:A100),"")</f>
        <v/>
      </c>
      <c r="B101" s="9"/>
      <c r="C101" s="9"/>
      <c r="D101" s="20"/>
      <c r="E101" s="13"/>
      <c r="F101" s="14"/>
      <c r="G101" s="15"/>
      <c r="H101" s="16"/>
      <c r="I101" s="17"/>
      <c r="J101" s="22"/>
    </row>
    <row r="102" spans="1:10" ht="15.75">
      <c r="A102" s="21" t="str">
        <f>IF(F102&lt;&gt;"",1+MAX($A$7:A101),"")</f>
        <v/>
      </c>
      <c r="B102" s="9"/>
      <c r="C102" s="36" t="s">
        <v>89</v>
      </c>
      <c r="D102" s="20"/>
      <c r="E102" s="13"/>
      <c r="F102" s="14"/>
      <c r="G102" s="15"/>
      <c r="H102" s="16"/>
      <c r="I102" s="17"/>
      <c r="J102" s="22"/>
    </row>
    <row r="103" spans="1:10" ht="15.75">
      <c r="A103" s="21" t="str">
        <f>IF(F103&lt;&gt;"",1+MAX($A$7:A102),"")</f>
        <v/>
      </c>
      <c r="B103" s="9"/>
      <c r="C103" s="9"/>
      <c r="D103" s="20"/>
      <c r="E103" s="13"/>
      <c r="F103" s="14"/>
      <c r="G103" s="15"/>
      <c r="H103" s="16"/>
      <c r="I103" s="17"/>
      <c r="J103" s="22"/>
    </row>
    <row r="104" spans="1:10" ht="30">
      <c r="A104" s="21">
        <f>IF(F104&lt;&gt;"",1+MAX($A$7:A103),"")</f>
        <v>63</v>
      </c>
      <c r="B104" s="40"/>
      <c r="C104" s="47" t="s">
        <v>156</v>
      </c>
      <c r="D104" s="39">
        <v>22433</v>
      </c>
      <c r="E104" s="41">
        <v>0.1</v>
      </c>
      <c r="F104" s="42">
        <f t="shared" ref="F104:F119" si="17">D104*(1+E104)</f>
        <v>24676.300000000003</v>
      </c>
      <c r="G104" s="43" t="s">
        <v>13</v>
      </c>
      <c r="H104" s="44"/>
      <c r="I104" s="45">
        <f t="shared" si="14"/>
        <v>0</v>
      </c>
      <c r="J104" s="50"/>
    </row>
    <row r="105" spans="1:10" ht="15.75">
      <c r="A105" s="21">
        <f>IF(F105&lt;&gt;"",1+MAX($A$7:A104),"")</f>
        <v>64</v>
      </c>
      <c r="B105" s="40"/>
      <c r="C105" s="40" t="s">
        <v>137</v>
      </c>
      <c r="D105" s="39">
        <f>11112+7686</f>
        <v>18798</v>
      </c>
      <c r="E105" s="41">
        <v>0.1</v>
      </c>
      <c r="F105" s="42">
        <f t="shared" si="17"/>
        <v>20677.800000000003</v>
      </c>
      <c r="G105" s="43" t="s">
        <v>13</v>
      </c>
      <c r="H105" s="44"/>
      <c r="I105" s="45">
        <f t="shared" si="14"/>
        <v>0</v>
      </c>
      <c r="J105" s="50"/>
    </row>
    <row r="106" spans="1:10" ht="60">
      <c r="A106" s="21">
        <f>IF(F106&lt;&gt;"",1+MAX($A$7:A105),"")</f>
        <v>65</v>
      </c>
      <c r="B106" s="40"/>
      <c r="C106" s="47" t="s">
        <v>157</v>
      </c>
      <c r="D106" s="39">
        <v>260</v>
      </c>
      <c r="E106" s="41">
        <v>0.1</v>
      </c>
      <c r="F106" s="42">
        <f t="shared" si="17"/>
        <v>286</v>
      </c>
      <c r="G106" s="43" t="s">
        <v>13</v>
      </c>
      <c r="H106" s="44"/>
      <c r="I106" s="45">
        <f t="shared" si="14"/>
        <v>0</v>
      </c>
      <c r="J106" s="50"/>
    </row>
    <row r="107" spans="1:10" ht="60">
      <c r="A107" s="21">
        <f>IF(F107&lt;&gt;"",1+MAX($A$7:A106),"")</f>
        <v>66</v>
      </c>
      <c r="B107" s="40"/>
      <c r="C107" s="47" t="s">
        <v>158</v>
      </c>
      <c r="D107" s="39">
        <v>1133</v>
      </c>
      <c r="E107" s="41">
        <v>0.1</v>
      </c>
      <c r="F107" s="42">
        <f t="shared" si="17"/>
        <v>1246.3000000000002</v>
      </c>
      <c r="G107" s="43" t="s">
        <v>13</v>
      </c>
      <c r="H107" s="44"/>
      <c r="I107" s="45">
        <f t="shared" si="14"/>
        <v>0</v>
      </c>
      <c r="J107" s="50"/>
    </row>
    <row r="108" spans="1:10" ht="60">
      <c r="A108" s="21">
        <f>IF(F108&lt;&gt;"",1+MAX($A$7:A107),"")</f>
        <v>67</v>
      </c>
      <c r="B108" s="40"/>
      <c r="C108" s="47" t="s">
        <v>159</v>
      </c>
      <c r="D108" s="39">
        <v>1967</v>
      </c>
      <c r="E108" s="41">
        <v>0.1</v>
      </c>
      <c r="F108" s="42">
        <f t="shared" si="17"/>
        <v>2163.7000000000003</v>
      </c>
      <c r="G108" s="43" t="s">
        <v>13</v>
      </c>
      <c r="H108" s="44"/>
      <c r="I108" s="45">
        <f t="shared" si="14"/>
        <v>0</v>
      </c>
      <c r="J108" s="50"/>
    </row>
    <row r="109" spans="1:10" ht="60">
      <c r="A109" s="21">
        <f>IF(F109&lt;&gt;"",1+MAX($A$7:A108),"")</f>
        <v>68</v>
      </c>
      <c r="B109" s="40"/>
      <c r="C109" s="47" t="s">
        <v>160</v>
      </c>
      <c r="D109" s="39">
        <v>5337</v>
      </c>
      <c r="E109" s="41">
        <v>0.1</v>
      </c>
      <c r="F109" s="42">
        <f t="shared" si="17"/>
        <v>5870.7000000000007</v>
      </c>
      <c r="G109" s="43" t="s">
        <v>13</v>
      </c>
      <c r="H109" s="44"/>
      <c r="I109" s="45">
        <f t="shared" si="14"/>
        <v>0</v>
      </c>
      <c r="J109" s="50"/>
    </row>
    <row r="110" spans="1:10" ht="15.75">
      <c r="A110" s="21">
        <f>IF(F110&lt;&gt;"",1+MAX($A$7:A109),"")</f>
        <v>69</v>
      </c>
      <c r="B110" s="40"/>
      <c r="C110" s="40" t="s">
        <v>161</v>
      </c>
      <c r="D110" s="39">
        <v>183</v>
      </c>
      <c r="E110" s="41">
        <v>0.1</v>
      </c>
      <c r="F110" s="42">
        <f t="shared" si="17"/>
        <v>201.3</v>
      </c>
      <c r="G110" s="43" t="s">
        <v>13</v>
      </c>
      <c r="H110" s="44"/>
      <c r="I110" s="45">
        <f t="shared" si="14"/>
        <v>0</v>
      </c>
      <c r="J110" s="50"/>
    </row>
    <row r="111" spans="1:10" ht="15.75">
      <c r="A111" s="21">
        <f>IF(F111&lt;&gt;"",1+MAX($A$7:A110),"")</f>
        <v>70</v>
      </c>
      <c r="B111" s="40"/>
      <c r="C111" s="40" t="s">
        <v>162</v>
      </c>
      <c r="D111" s="39">
        <v>542</v>
      </c>
      <c r="E111" s="41">
        <v>0.1</v>
      </c>
      <c r="F111" s="42">
        <f t="shared" si="17"/>
        <v>596.20000000000005</v>
      </c>
      <c r="G111" s="43" t="s">
        <v>13</v>
      </c>
      <c r="H111" s="44"/>
      <c r="I111" s="45">
        <f t="shared" si="14"/>
        <v>0</v>
      </c>
      <c r="J111" s="50"/>
    </row>
    <row r="112" spans="1:10" ht="15.75">
      <c r="A112" s="21">
        <f>IF(F112&lt;&gt;"",1+MAX($A$7:A111),"")</f>
        <v>71</v>
      </c>
      <c r="B112" s="40"/>
      <c r="C112" s="40" t="s">
        <v>163</v>
      </c>
      <c r="D112" s="39">
        <v>1471</v>
      </c>
      <c r="E112" s="41">
        <v>0.1</v>
      </c>
      <c r="F112" s="42">
        <f t="shared" si="17"/>
        <v>1618.1000000000001</v>
      </c>
      <c r="G112" s="43" t="s">
        <v>13</v>
      </c>
      <c r="H112" s="44"/>
      <c r="I112" s="45">
        <f t="shared" si="14"/>
        <v>0</v>
      </c>
      <c r="J112" s="50"/>
    </row>
    <row r="113" spans="1:10" ht="15.75">
      <c r="A113" s="21">
        <f>IF(F113&lt;&gt;"",1+MAX($A$7:A112),"")</f>
        <v>72</v>
      </c>
      <c r="B113" s="40"/>
      <c r="C113" s="40" t="s">
        <v>164</v>
      </c>
      <c r="D113" s="39">
        <v>2824</v>
      </c>
      <c r="E113" s="41">
        <v>0.1</v>
      </c>
      <c r="F113" s="42">
        <f t="shared" si="17"/>
        <v>3106.4</v>
      </c>
      <c r="G113" s="43" t="s">
        <v>13</v>
      </c>
      <c r="H113" s="44"/>
      <c r="I113" s="45">
        <f t="shared" si="14"/>
        <v>0</v>
      </c>
      <c r="J113" s="50"/>
    </row>
    <row r="114" spans="1:10" ht="15.75">
      <c r="A114" s="21">
        <f>IF(F114&lt;&gt;"",1+MAX($A$7:A113),"")</f>
        <v>73</v>
      </c>
      <c r="B114" s="40"/>
      <c r="C114" s="40" t="s">
        <v>151</v>
      </c>
      <c r="D114" s="39">
        <v>203</v>
      </c>
      <c r="E114" s="41">
        <v>0.1</v>
      </c>
      <c r="F114" s="42">
        <f t="shared" si="17"/>
        <v>223.3</v>
      </c>
      <c r="G114" s="43" t="s">
        <v>13</v>
      </c>
      <c r="H114" s="44"/>
      <c r="I114" s="45">
        <f t="shared" si="14"/>
        <v>0</v>
      </c>
      <c r="J114" s="50"/>
    </row>
    <row r="115" spans="1:10" ht="15.75">
      <c r="A115" s="21">
        <f>IF(F115&lt;&gt;"",1+MAX($A$7:A114),"")</f>
        <v>74</v>
      </c>
      <c r="B115" s="40"/>
      <c r="C115" s="40" t="s">
        <v>165</v>
      </c>
      <c r="D115" s="39">
        <v>1270</v>
      </c>
      <c r="E115" s="41">
        <v>0.1</v>
      </c>
      <c r="F115" s="42">
        <f t="shared" si="17"/>
        <v>1397</v>
      </c>
      <c r="G115" s="43" t="s">
        <v>13</v>
      </c>
      <c r="H115" s="44"/>
      <c r="I115" s="45">
        <f t="shared" si="14"/>
        <v>0</v>
      </c>
      <c r="J115" s="50"/>
    </row>
    <row r="116" spans="1:10" ht="15.75">
      <c r="A116" s="21">
        <f>IF(F116&lt;&gt;"",1+MAX($A$7:A115),"")</f>
        <v>75</v>
      </c>
      <c r="B116" s="40"/>
      <c r="C116" s="40" t="s">
        <v>166</v>
      </c>
      <c r="D116" s="39">
        <v>6227</v>
      </c>
      <c r="E116" s="41">
        <v>0.1</v>
      </c>
      <c r="F116" s="42">
        <f t="shared" si="17"/>
        <v>6849.7000000000007</v>
      </c>
      <c r="G116" s="43" t="s">
        <v>13</v>
      </c>
      <c r="H116" s="44"/>
      <c r="I116" s="45">
        <f t="shared" si="14"/>
        <v>0</v>
      </c>
      <c r="J116" s="50"/>
    </row>
    <row r="117" spans="1:10" ht="15.75">
      <c r="A117" s="21">
        <f>IF(F117&lt;&gt;"",1+MAX($A$7:A116),"")</f>
        <v>76</v>
      </c>
      <c r="B117" s="40"/>
      <c r="C117" s="40" t="s">
        <v>167</v>
      </c>
      <c r="D117" s="39">
        <v>19111</v>
      </c>
      <c r="E117" s="41">
        <v>0.1</v>
      </c>
      <c r="F117" s="42">
        <f t="shared" si="17"/>
        <v>21022.100000000002</v>
      </c>
      <c r="G117" s="43" t="s">
        <v>13</v>
      </c>
      <c r="H117" s="44"/>
      <c r="I117" s="45">
        <f t="shared" si="14"/>
        <v>0</v>
      </c>
      <c r="J117" s="50"/>
    </row>
    <row r="118" spans="1:10" ht="45">
      <c r="A118" s="21">
        <f>IF(F118&lt;&gt;"",1+MAX($A$7:A117),"")</f>
        <v>77</v>
      </c>
      <c r="B118" s="40"/>
      <c r="C118" s="47" t="s">
        <v>168</v>
      </c>
      <c r="D118" s="39">
        <v>247</v>
      </c>
      <c r="E118" s="41">
        <v>0.1</v>
      </c>
      <c r="F118" s="42">
        <f t="shared" si="17"/>
        <v>271.70000000000005</v>
      </c>
      <c r="G118" s="43" t="s">
        <v>13</v>
      </c>
      <c r="H118" s="44"/>
      <c r="I118" s="45">
        <f t="shared" si="14"/>
        <v>0</v>
      </c>
      <c r="J118" s="50"/>
    </row>
    <row r="119" spans="1:10" ht="30">
      <c r="A119" s="21">
        <f>IF(F119&lt;&gt;"",1+MAX($A$7:A118),"")</f>
        <v>78</v>
      </c>
      <c r="B119" s="40"/>
      <c r="C119" s="47" t="s">
        <v>169</v>
      </c>
      <c r="D119" s="39">
        <v>145</v>
      </c>
      <c r="E119" s="41">
        <v>0.1</v>
      </c>
      <c r="F119" s="42">
        <f t="shared" si="17"/>
        <v>159.5</v>
      </c>
      <c r="G119" s="43" t="s">
        <v>13</v>
      </c>
      <c r="H119" s="44"/>
      <c r="I119" s="45">
        <f t="shared" si="14"/>
        <v>0</v>
      </c>
      <c r="J119" s="50"/>
    </row>
    <row r="120" spans="1:10" ht="15.75">
      <c r="A120" s="21" t="str">
        <f>IF(F120&lt;&gt;"",1+MAX($A$7:A119),"")</f>
        <v/>
      </c>
      <c r="B120" s="9"/>
      <c r="C120" s="9"/>
      <c r="D120" s="20"/>
      <c r="E120" s="13"/>
      <c r="F120" s="14"/>
      <c r="G120" s="15"/>
      <c r="H120" s="16"/>
      <c r="I120" s="17"/>
      <c r="J120" s="22"/>
    </row>
    <row r="121" spans="1:10" ht="15.75">
      <c r="A121" s="21" t="str">
        <f>IF(F121&lt;&gt;"",1+MAX($A$7:A120),"")</f>
        <v/>
      </c>
      <c r="B121" s="9"/>
      <c r="C121" s="36" t="s">
        <v>90</v>
      </c>
      <c r="D121" s="20"/>
      <c r="E121" s="13"/>
      <c r="F121" s="14"/>
      <c r="G121" s="15"/>
      <c r="H121" s="16"/>
      <c r="I121" s="17"/>
      <c r="J121" s="22"/>
    </row>
    <row r="122" spans="1:10" ht="15.75">
      <c r="A122" s="21" t="str">
        <f>IF(F122&lt;&gt;"",1+MAX($A$7:A121),"")</f>
        <v/>
      </c>
      <c r="B122" s="9"/>
      <c r="C122" s="9"/>
      <c r="D122" s="20"/>
      <c r="E122" s="13"/>
      <c r="F122" s="14"/>
      <c r="G122" s="15"/>
      <c r="H122" s="16"/>
      <c r="I122" s="17"/>
      <c r="J122" s="22"/>
    </row>
    <row r="123" spans="1:10" ht="15.75">
      <c r="A123" s="21">
        <f>IF(F123&lt;&gt;"",1+MAX($A$7:A122),"")</f>
        <v>79</v>
      </c>
      <c r="B123" s="40"/>
      <c r="C123" s="40" t="s">
        <v>123</v>
      </c>
      <c r="D123" s="39">
        <f>2220+3425+1319+349+187+92+92+68+414</f>
        <v>8166</v>
      </c>
      <c r="E123" s="41">
        <v>0.1</v>
      </c>
      <c r="F123" s="42">
        <f t="shared" ref="F123:F127" si="18">D123*(1+E123)</f>
        <v>8982.6</v>
      </c>
      <c r="G123" s="43" t="s">
        <v>14</v>
      </c>
      <c r="H123" s="44"/>
      <c r="I123" s="45">
        <f t="shared" si="14"/>
        <v>0</v>
      </c>
      <c r="J123" s="50"/>
    </row>
    <row r="124" spans="1:10" ht="15.75">
      <c r="A124" s="21">
        <f>IF(F124&lt;&gt;"",1+MAX($A$7:A123),"")</f>
        <v>80</v>
      </c>
      <c r="B124" s="40"/>
      <c r="C124" s="40" t="s">
        <v>152</v>
      </c>
      <c r="D124" s="39">
        <v>6848</v>
      </c>
      <c r="E124" s="41">
        <v>0.1</v>
      </c>
      <c r="F124" s="42">
        <f t="shared" si="18"/>
        <v>7532.8</v>
      </c>
      <c r="G124" s="43" t="s">
        <v>14</v>
      </c>
      <c r="H124" s="44"/>
      <c r="I124" s="45">
        <f t="shared" si="14"/>
        <v>0</v>
      </c>
      <c r="J124" s="50"/>
    </row>
    <row r="125" spans="1:10" ht="15.75">
      <c r="A125" s="21">
        <f>IF(F125&lt;&gt;"",1+MAX($A$7:A124),"")</f>
        <v>81</v>
      </c>
      <c r="B125" s="40"/>
      <c r="C125" s="40" t="s">
        <v>153</v>
      </c>
      <c r="D125" s="39">
        <v>430</v>
      </c>
      <c r="E125" s="41">
        <v>0.1</v>
      </c>
      <c r="F125" s="42">
        <f t="shared" si="18"/>
        <v>473.00000000000006</v>
      </c>
      <c r="G125" s="43" t="s">
        <v>14</v>
      </c>
      <c r="H125" s="44"/>
      <c r="I125" s="45">
        <f t="shared" si="14"/>
        <v>0</v>
      </c>
      <c r="J125" s="50"/>
    </row>
    <row r="126" spans="1:10" ht="15.75">
      <c r="A126" s="21">
        <f>IF(F126&lt;&gt;"",1+MAX($A$7:A125),"")</f>
        <v>82</v>
      </c>
      <c r="B126" s="40"/>
      <c r="C126" s="40" t="s">
        <v>154</v>
      </c>
      <c r="D126" s="39">
        <f>226+305</f>
        <v>531</v>
      </c>
      <c r="E126" s="41">
        <v>0.1</v>
      </c>
      <c r="F126" s="42">
        <f t="shared" si="18"/>
        <v>584.1</v>
      </c>
      <c r="G126" s="43" t="s">
        <v>14</v>
      </c>
      <c r="H126" s="44"/>
      <c r="I126" s="45">
        <f t="shared" si="14"/>
        <v>0</v>
      </c>
      <c r="J126" s="50"/>
    </row>
    <row r="127" spans="1:10" ht="15.75">
      <c r="A127" s="21">
        <f>IF(F127&lt;&gt;"",1+MAX($A$7:A126),"")</f>
        <v>83</v>
      </c>
      <c r="B127" s="40"/>
      <c r="C127" s="40" t="s">
        <v>155</v>
      </c>
      <c r="D127" s="39">
        <v>99</v>
      </c>
      <c r="E127" s="41">
        <v>0.1</v>
      </c>
      <c r="F127" s="42">
        <f t="shared" si="18"/>
        <v>108.9</v>
      </c>
      <c r="G127" s="43" t="s">
        <v>14</v>
      </c>
      <c r="H127" s="44"/>
      <c r="I127" s="45">
        <f t="shared" si="14"/>
        <v>0</v>
      </c>
      <c r="J127" s="50"/>
    </row>
    <row r="128" spans="1:10" ht="15.75">
      <c r="A128" s="21" t="str">
        <f>IF(F128&lt;&gt;"",1+MAX($A$7:A127),"")</f>
        <v/>
      </c>
      <c r="B128" s="9"/>
      <c r="C128" s="9"/>
      <c r="D128" s="20"/>
      <c r="E128" s="13"/>
      <c r="F128" s="14"/>
      <c r="G128" s="15"/>
      <c r="H128" s="16"/>
      <c r="I128" s="17"/>
      <c r="J128" s="22"/>
    </row>
    <row r="129" spans="1:10" ht="15.75">
      <c r="A129" s="21" t="str">
        <f>IF(F129&lt;&gt;"",1+MAX($A$7:A128),"")</f>
        <v/>
      </c>
      <c r="B129" s="9"/>
      <c r="C129" s="36" t="s">
        <v>91</v>
      </c>
      <c r="D129" s="20"/>
      <c r="E129" s="13"/>
      <c r="F129" s="14"/>
      <c r="G129" s="15"/>
      <c r="H129" s="16"/>
      <c r="I129" s="17"/>
      <c r="J129" s="22"/>
    </row>
    <row r="130" spans="1:10" ht="15.75">
      <c r="A130" s="21" t="str">
        <f>IF(F130&lt;&gt;"",1+MAX($A$7:A129),"")</f>
        <v/>
      </c>
      <c r="B130" s="9"/>
      <c r="C130" s="11"/>
      <c r="D130" s="20"/>
      <c r="E130" s="13"/>
      <c r="F130" s="14"/>
      <c r="G130" s="15"/>
      <c r="H130" s="16"/>
      <c r="I130" s="17"/>
      <c r="J130" s="22"/>
    </row>
    <row r="131" spans="1:10" ht="30">
      <c r="A131" s="21">
        <f>IF(F131&lt;&gt;"",1+MAX($A$7:A130),"")</f>
        <v>84</v>
      </c>
      <c r="B131" s="40"/>
      <c r="C131" s="47" t="s">
        <v>149</v>
      </c>
      <c r="D131" s="39">
        <f>102*14</f>
        <v>1428</v>
      </c>
      <c r="E131" s="41">
        <v>0.1</v>
      </c>
      <c r="F131" s="42">
        <f t="shared" ref="F131" si="19">D131*(1+E131)</f>
        <v>1570.8000000000002</v>
      </c>
      <c r="G131" s="43" t="s">
        <v>13</v>
      </c>
      <c r="H131" s="44"/>
      <c r="I131" s="45">
        <f t="shared" ref="I131:I147" si="20">H131*F131</f>
        <v>0</v>
      </c>
      <c r="J131" s="50"/>
    </row>
    <row r="132" spans="1:10" ht="18.75" customHeight="1">
      <c r="A132" s="21">
        <f>IF(F132&lt;&gt;"",1+MAX($A$7:A131),"")</f>
        <v>85</v>
      </c>
      <c r="B132" s="40"/>
      <c r="C132" s="39" t="s">
        <v>150</v>
      </c>
      <c r="D132" s="39">
        <v>1120</v>
      </c>
      <c r="E132" s="41">
        <v>0.1</v>
      </c>
      <c r="F132" s="42">
        <f t="shared" ref="F132" si="21">D132*(1+E132)</f>
        <v>1232</v>
      </c>
      <c r="G132" s="43" t="s">
        <v>13</v>
      </c>
      <c r="H132" s="44"/>
      <c r="I132" s="45">
        <f t="shared" si="20"/>
        <v>0</v>
      </c>
      <c r="J132" s="50"/>
    </row>
    <row r="133" spans="1:10" ht="15.75">
      <c r="A133" s="21">
        <f>IF(F133&lt;&gt;"",1+MAX($A$7:A132),"")</f>
        <v>86</v>
      </c>
      <c r="B133" s="40"/>
      <c r="C133" s="47" t="s">
        <v>151</v>
      </c>
      <c r="D133" s="39">
        <f>100*14</f>
        <v>1400</v>
      </c>
      <c r="E133" s="41">
        <v>0.1</v>
      </c>
      <c r="F133" s="42">
        <f t="shared" ref="F133" si="22">D133*(1+E133)</f>
        <v>1540.0000000000002</v>
      </c>
      <c r="G133" s="43" t="s">
        <v>13</v>
      </c>
      <c r="H133" s="44"/>
      <c r="I133" s="45">
        <f t="shared" si="20"/>
        <v>0</v>
      </c>
      <c r="J133" s="50"/>
    </row>
    <row r="134" spans="1:10" ht="15.75">
      <c r="A134" s="21">
        <f>IF(F134&lt;&gt;"",1+MAX($A$7:A133),"")</f>
        <v>87</v>
      </c>
      <c r="B134" s="40"/>
      <c r="C134" s="47" t="s">
        <v>122</v>
      </c>
      <c r="D134" s="39">
        <f>14*(1648+4232+1318+2220+3424+92+68)</f>
        <v>182028</v>
      </c>
      <c r="E134" s="41">
        <v>0.1</v>
      </c>
      <c r="F134" s="42">
        <f t="shared" ref="F134" si="23">D134*(1+E134)</f>
        <v>200230.80000000002</v>
      </c>
      <c r="G134" s="43" t="s">
        <v>13</v>
      </c>
      <c r="H134" s="44"/>
      <c r="I134" s="45">
        <f t="shared" si="20"/>
        <v>0</v>
      </c>
      <c r="J134" s="50"/>
    </row>
    <row r="135" spans="1:10" ht="15.75">
      <c r="A135" s="21" t="str">
        <f>IF(F135&lt;&gt;"",1+MAX($A$7:A134),"")</f>
        <v/>
      </c>
      <c r="B135" s="9"/>
      <c r="C135" s="19"/>
      <c r="D135" s="20"/>
      <c r="E135" s="13"/>
      <c r="F135" s="14"/>
      <c r="G135" s="15"/>
      <c r="H135" s="16"/>
      <c r="I135" s="17"/>
      <c r="J135" s="22"/>
    </row>
    <row r="136" spans="1:10" ht="15.75">
      <c r="A136" s="21" t="str">
        <f>IF(F136&lt;&gt;"",1+MAX($A$7:A135),"")</f>
        <v/>
      </c>
      <c r="B136" s="9"/>
      <c r="C136" s="37" t="s">
        <v>92</v>
      </c>
      <c r="D136" s="20"/>
      <c r="E136" s="13"/>
      <c r="F136" s="14"/>
      <c r="G136" s="15"/>
      <c r="H136" s="16"/>
      <c r="I136" s="17"/>
      <c r="J136" s="22"/>
    </row>
    <row r="137" spans="1:10" ht="15.75">
      <c r="A137" s="21">
        <f>IF(F137&lt;&gt;"",1+MAX($A$7:A136),"")</f>
        <v>88</v>
      </c>
      <c r="B137" s="40"/>
      <c r="C137" s="51" t="s">
        <v>121</v>
      </c>
      <c r="D137" s="39">
        <v>22433</v>
      </c>
      <c r="E137" s="41">
        <v>0.1</v>
      </c>
      <c r="F137" s="42">
        <f t="shared" ref="F137" si="24">D137*(1+E137)</f>
        <v>24676.300000000003</v>
      </c>
      <c r="G137" s="43" t="s">
        <v>13</v>
      </c>
      <c r="H137" s="44"/>
      <c r="I137" s="45">
        <f t="shared" si="20"/>
        <v>0</v>
      </c>
      <c r="J137" s="50"/>
    </row>
    <row r="138" spans="1:10" ht="15.75">
      <c r="A138" s="21" t="str">
        <f>IF(F138&lt;&gt;"",1+MAX($A$7:A137),"")</f>
        <v/>
      </c>
      <c r="B138" s="9"/>
      <c r="C138" s="9"/>
      <c r="D138" s="20"/>
      <c r="E138" s="13"/>
      <c r="F138" s="14"/>
      <c r="G138" s="15"/>
      <c r="H138" s="16"/>
      <c r="I138" s="17"/>
      <c r="J138" s="22"/>
    </row>
    <row r="139" spans="1:10" ht="15.75">
      <c r="A139" s="21" t="str">
        <f>IF(F139&lt;&gt;"",1+MAX($A$7:A138),"")</f>
        <v/>
      </c>
      <c r="B139" s="9"/>
      <c r="C139" s="36" t="s">
        <v>93</v>
      </c>
      <c r="D139" s="20"/>
      <c r="E139" s="13"/>
      <c r="F139" s="14"/>
      <c r="G139" s="15"/>
      <c r="H139" s="16"/>
      <c r="I139" s="17"/>
      <c r="J139" s="22"/>
    </row>
    <row r="140" spans="1:10" ht="30">
      <c r="A140" s="21">
        <f>IF(F140&lt;&gt;"",1+MAX($A$7:A139),"")</f>
        <v>89</v>
      </c>
      <c r="B140" s="40"/>
      <c r="C140" s="51" t="s">
        <v>141</v>
      </c>
      <c r="D140" s="39">
        <v>4365</v>
      </c>
      <c r="E140" s="41">
        <v>0.1</v>
      </c>
      <c r="F140" s="42">
        <f t="shared" ref="F140:F147" si="25">D140*(1+E140)</f>
        <v>4801.5</v>
      </c>
      <c r="G140" s="43" t="s">
        <v>13</v>
      </c>
      <c r="H140" s="44"/>
      <c r="I140" s="45">
        <f t="shared" si="20"/>
        <v>0</v>
      </c>
      <c r="J140" s="50"/>
    </row>
    <row r="141" spans="1:10" ht="15.75">
      <c r="A141" s="21">
        <f>IF(F141&lt;&gt;"",1+MAX($A$7:A140),"")</f>
        <v>90</v>
      </c>
      <c r="B141" s="40"/>
      <c r="C141" s="51" t="s">
        <v>142</v>
      </c>
      <c r="D141" s="39">
        <v>171</v>
      </c>
      <c r="E141" s="41">
        <v>0.1</v>
      </c>
      <c r="F141" s="42">
        <f t="shared" si="25"/>
        <v>188.10000000000002</v>
      </c>
      <c r="G141" s="43" t="s">
        <v>13</v>
      </c>
      <c r="H141" s="44"/>
      <c r="I141" s="45">
        <f t="shared" si="20"/>
        <v>0</v>
      </c>
      <c r="J141" s="50"/>
    </row>
    <row r="142" spans="1:10" ht="15.75">
      <c r="A142" s="21">
        <f>IF(F142&lt;&gt;"",1+MAX($A$7:A141),"")</f>
        <v>91</v>
      </c>
      <c r="B142" s="40"/>
      <c r="C142" s="51" t="s">
        <v>143</v>
      </c>
      <c r="D142" s="39">
        <v>862</v>
      </c>
      <c r="E142" s="41">
        <v>0.1</v>
      </c>
      <c r="F142" s="42">
        <f t="shared" si="25"/>
        <v>948.2</v>
      </c>
      <c r="G142" s="43" t="s">
        <v>13</v>
      </c>
      <c r="H142" s="44"/>
      <c r="I142" s="45">
        <f t="shared" si="20"/>
        <v>0</v>
      </c>
      <c r="J142" s="50"/>
    </row>
    <row r="143" spans="1:10" ht="15.75">
      <c r="A143" s="21">
        <f>IF(F143&lt;&gt;"",1+MAX($A$7:A142),"")</f>
        <v>92</v>
      </c>
      <c r="B143" s="40"/>
      <c r="C143" s="51" t="s">
        <v>144</v>
      </c>
      <c r="D143" s="39">
        <v>159</v>
      </c>
      <c r="E143" s="41">
        <v>0.1</v>
      </c>
      <c r="F143" s="42">
        <f t="shared" si="25"/>
        <v>174.9</v>
      </c>
      <c r="G143" s="43" t="s">
        <v>13</v>
      </c>
      <c r="H143" s="44"/>
      <c r="I143" s="45">
        <f t="shared" si="20"/>
        <v>0</v>
      </c>
      <c r="J143" s="50"/>
    </row>
    <row r="144" spans="1:10" ht="15.75">
      <c r="A144" s="21">
        <f>IF(F144&lt;&gt;"",1+MAX($A$7:A143),"")</f>
        <v>93</v>
      </c>
      <c r="B144" s="40"/>
      <c r="C144" s="51" t="s">
        <v>145</v>
      </c>
      <c r="D144" s="39">
        <v>118</v>
      </c>
      <c r="E144" s="41">
        <v>0.1</v>
      </c>
      <c r="F144" s="42">
        <f t="shared" si="25"/>
        <v>129.80000000000001</v>
      </c>
      <c r="G144" s="43" t="s">
        <v>14</v>
      </c>
      <c r="H144" s="44"/>
      <c r="I144" s="45">
        <f t="shared" si="20"/>
        <v>0</v>
      </c>
      <c r="J144" s="50"/>
    </row>
    <row r="145" spans="1:10" ht="15.75">
      <c r="A145" s="21">
        <f>IF(F145&lt;&gt;"",1+MAX($A$7:A144),"")</f>
        <v>94</v>
      </c>
      <c r="B145" s="40"/>
      <c r="C145" s="51" t="s">
        <v>146</v>
      </c>
      <c r="D145" s="39">
        <v>25065</v>
      </c>
      <c r="E145" s="41">
        <v>0.1</v>
      </c>
      <c r="F145" s="42">
        <f t="shared" si="25"/>
        <v>27571.500000000004</v>
      </c>
      <c r="G145" s="43" t="s">
        <v>13</v>
      </c>
      <c r="H145" s="44"/>
      <c r="I145" s="45">
        <f t="shared" si="20"/>
        <v>0</v>
      </c>
      <c r="J145" s="50"/>
    </row>
    <row r="146" spans="1:10" ht="30">
      <c r="A146" s="21">
        <f>IF(F146&lt;&gt;"",1+MAX($A$7:A145),"")</f>
        <v>95</v>
      </c>
      <c r="B146" s="40"/>
      <c r="C146" s="51" t="s">
        <v>147</v>
      </c>
      <c r="D146" s="39">
        <v>321</v>
      </c>
      <c r="E146" s="41">
        <v>0.1</v>
      </c>
      <c r="F146" s="42">
        <f t="shared" si="25"/>
        <v>353.1</v>
      </c>
      <c r="G146" s="43" t="s">
        <v>13</v>
      </c>
      <c r="H146" s="44"/>
      <c r="I146" s="45">
        <f t="shared" si="20"/>
        <v>0</v>
      </c>
      <c r="J146" s="50"/>
    </row>
    <row r="147" spans="1:10" ht="30">
      <c r="A147" s="21">
        <f>IF(F147&lt;&gt;"",1+MAX($A$7:A146),"")</f>
        <v>96</v>
      </c>
      <c r="B147" s="40"/>
      <c r="C147" s="51" t="s">
        <v>148</v>
      </c>
      <c r="D147" s="39">
        <v>2480</v>
      </c>
      <c r="E147" s="41">
        <v>0.1</v>
      </c>
      <c r="F147" s="42">
        <f t="shared" si="25"/>
        <v>2728</v>
      </c>
      <c r="G147" s="43" t="s">
        <v>13</v>
      </c>
      <c r="H147" s="44"/>
      <c r="I147" s="45">
        <f t="shared" si="20"/>
        <v>0</v>
      </c>
      <c r="J147" s="50"/>
    </row>
    <row r="148" spans="1:10" ht="16.5" thickBot="1">
      <c r="A148" s="21" t="str">
        <f>IF(F148&lt;&gt;"",1+MAX($A$7:A147),"")</f>
        <v/>
      </c>
      <c r="B148" s="9"/>
      <c r="C148" s="9"/>
      <c r="D148" s="20"/>
      <c r="E148" s="13"/>
      <c r="F148" s="14"/>
      <c r="G148" s="15"/>
      <c r="H148" s="16"/>
      <c r="I148" s="17"/>
      <c r="J148" s="22"/>
    </row>
    <row r="149" spans="1:10" s="35" customFormat="1" ht="16.5" thickBot="1">
      <c r="A149" s="66" t="str">
        <f>IF(F149&lt;&gt;"",1+MAX($A$7:A148),"")</f>
        <v/>
      </c>
      <c r="B149" s="67"/>
      <c r="C149" s="68" t="s">
        <v>79</v>
      </c>
      <c r="D149" s="69"/>
      <c r="E149" s="69"/>
      <c r="F149" s="69"/>
      <c r="G149" s="69"/>
      <c r="H149" s="69"/>
      <c r="I149" s="69"/>
      <c r="J149" s="70">
        <f>SUM(I150:I160)</f>
        <v>0</v>
      </c>
    </row>
    <row r="150" spans="1:10" ht="15.75">
      <c r="A150" s="21" t="str">
        <f>IF(F150&lt;&gt;"",1+MAX($A$7:A149),"")</f>
        <v/>
      </c>
      <c r="B150" s="9"/>
      <c r="C150" s="9"/>
      <c r="D150" s="20"/>
      <c r="E150" s="13"/>
      <c r="F150" s="14"/>
      <c r="G150" s="15"/>
      <c r="H150" s="16"/>
      <c r="I150" s="17"/>
      <c r="J150" s="22"/>
    </row>
    <row r="151" spans="1:10" ht="15.75">
      <c r="A151" s="21" t="str">
        <f>IF(F151&lt;&gt;"",1+MAX($A$7:A150),"")</f>
        <v/>
      </c>
      <c r="B151" s="9"/>
      <c r="C151" s="36" t="s">
        <v>84</v>
      </c>
      <c r="D151" s="20"/>
      <c r="E151" s="13"/>
      <c r="F151" s="14"/>
      <c r="G151" s="15"/>
      <c r="H151" s="16"/>
      <c r="I151" s="17"/>
      <c r="J151" s="22"/>
    </row>
    <row r="152" spans="1:10" ht="15.75">
      <c r="A152" s="21">
        <f>IF(F152&lt;&gt;"",1+MAX($A$7:A151),"")</f>
        <v>97</v>
      </c>
      <c r="B152" s="40"/>
      <c r="C152" s="40" t="s">
        <v>80</v>
      </c>
      <c r="D152" s="39">
        <f t="shared" ref="D152:D155" si="26">46214+21090</f>
        <v>67304</v>
      </c>
      <c r="E152" s="41">
        <v>0.1</v>
      </c>
      <c r="F152" s="42">
        <f t="shared" ref="F152" si="27">D152*(1+E152)</f>
        <v>74034.400000000009</v>
      </c>
      <c r="G152" s="43" t="s">
        <v>13</v>
      </c>
      <c r="H152" s="44"/>
      <c r="I152" s="45">
        <f t="shared" ref="I152:I159" si="28">H152*F152</f>
        <v>0</v>
      </c>
      <c r="J152" s="50"/>
    </row>
    <row r="153" spans="1:10" ht="15.75">
      <c r="A153" s="21">
        <f>IF(F153&lt;&gt;"",1+MAX($A$7:A152),"")</f>
        <v>98</v>
      </c>
      <c r="B153" s="40"/>
      <c r="C153" s="40" t="s">
        <v>81</v>
      </c>
      <c r="D153" s="39">
        <f t="shared" si="26"/>
        <v>67304</v>
      </c>
      <c r="E153" s="41">
        <v>0.1</v>
      </c>
      <c r="F153" s="42">
        <f t="shared" ref="F153:F155" si="29">D153*(1+E153)</f>
        <v>74034.400000000009</v>
      </c>
      <c r="G153" s="43" t="s">
        <v>13</v>
      </c>
      <c r="H153" s="44"/>
      <c r="I153" s="45">
        <f t="shared" si="28"/>
        <v>0</v>
      </c>
      <c r="J153" s="50"/>
    </row>
    <row r="154" spans="1:10" ht="15.75">
      <c r="A154" s="21">
        <f>IF(F154&lt;&gt;"",1+MAX($A$7:A153),"")</f>
        <v>99</v>
      </c>
      <c r="B154" s="40"/>
      <c r="C154" s="40" t="s">
        <v>82</v>
      </c>
      <c r="D154" s="39">
        <f t="shared" si="26"/>
        <v>67304</v>
      </c>
      <c r="E154" s="41">
        <v>0.1</v>
      </c>
      <c r="F154" s="42">
        <f t="shared" si="29"/>
        <v>74034.400000000009</v>
      </c>
      <c r="G154" s="43" t="s">
        <v>13</v>
      </c>
      <c r="H154" s="44"/>
      <c r="I154" s="45">
        <f t="shared" si="28"/>
        <v>0</v>
      </c>
      <c r="J154" s="50"/>
    </row>
    <row r="155" spans="1:10" ht="15.75">
      <c r="A155" s="21">
        <f>IF(F155&lt;&gt;"",1+MAX($A$7:A154),"")</f>
        <v>100</v>
      </c>
      <c r="B155" s="40"/>
      <c r="C155" s="40" t="s">
        <v>83</v>
      </c>
      <c r="D155" s="39">
        <f t="shared" si="26"/>
        <v>67304</v>
      </c>
      <c r="E155" s="41">
        <v>0.1</v>
      </c>
      <c r="F155" s="42">
        <f t="shared" si="29"/>
        <v>74034.400000000009</v>
      </c>
      <c r="G155" s="43" t="s">
        <v>13</v>
      </c>
      <c r="H155" s="44"/>
      <c r="I155" s="45">
        <f t="shared" si="28"/>
        <v>0</v>
      </c>
      <c r="J155" s="50"/>
    </row>
    <row r="156" spans="1:10" ht="15.75">
      <c r="A156" s="21" t="str">
        <f>IF(F156&lt;&gt;"",1+MAX($A$7:A155),"")</f>
        <v/>
      </c>
      <c r="B156" s="9"/>
      <c r="C156" s="36" t="s">
        <v>86</v>
      </c>
      <c r="D156" s="20"/>
      <c r="E156" s="13"/>
      <c r="F156" s="14"/>
      <c r="G156" s="15"/>
      <c r="H156" s="16"/>
      <c r="I156" s="17"/>
      <c r="J156" s="22"/>
    </row>
    <row r="157" spans="1:10" ht="15.75">
      <c r="A157" s="21">
        <f>IF(F157&lt;&gt;"",1+MAX($A$7:A156),"")</f>
        <v>101</v>
      </c>
      <c r="B157" s="40"/>
      <c r="C157" s="40" t="s">
        <v>85</v>
      </c>
      <c r="D157" s="49">
        <v>1610</v>
      </c>
      <c r="E157" s="41">
        <v>0.1</v>
      </c>
      <c r="F157" s="42">
        <f t="shared" ref="F157" si="30">D157*(1+E157)</f>
        <v>1771.0000000000002</v>
      </c>
      <c r="G157" s="43" t="s">
        <v>14</v>
      </c>
      <c r="H157" s="44"/>
      <c r="I157" s="45">
        <f t="shared" si="28"/>
        <v>0</v>
      </c>
      <c r="J157" s="50"/>
    </row>
    <row r="158" spans="1:10" ht="15.75">
      <c r="A158" s="21" t="str">
        <f>IF(F158&lt;&gt;"",1+MAX($A$7:A157),"")</f>
        <v/>
      </c>
      <c r="B158" s="9"/>
      <c r="C158" s="36" t="s">
        <v>87</v>
      </c>
      <c r="D158" s="12"/>
      <c r="E158" s="13"/>
      <c r="F158" s="14"/>
      <c r="G158" s="15"/>
      <c r="H158" s="16"/>
      <c r="I158" s="17"/>
      <c r="J158" s="22"/>
    </row>
    <row r="159" spans="1:10" ht="15.75">
      <c r="A159" s="21">
        <f>IF(F159&lt;&gt;"",1+MAX($A$7:A158),"")</f>
        <v>102</v>
      </c>
      <c r="B159" s="40"/>
      <c r="C159" s="40" t="s">
        <v>88</v>
      </c>
      <c r="D159" s="49">
        <v>3279</v>
      </c>
      <c r="E159" s="41">
        <v>0.1</v>
      </c>
      <c r="F159" s="42">
        <f t="shared" ref="F159" si="31">D159*(1+E159)</f>
        <v>3606.9</v>
      </c>
      <c r="G159" s="43" t="s">
        <v>13</v>
      </c>
      <c r="H159" s="44"/>
      <c r="I159" s="45">
        <f t="shared" si="28"/>
        <v>0</v>
      </c>
      <c r="J159" s="50"/>
    </row>
    <row r="160" spans="1:10" ht="16.5" thickBot="1">
      <c r="A160" s="21" t="str">
        <f>IF(F160&lt;&gt;"",1+MAX($A$7:A159),"")</f>
        <v/>
      </c>
      <c r="B160" s="9"/>
      <c r="C160" s="9"/>
      <c r="D160" s="12"/>
      <c r="E160" s="13"/>
      <c r="F160" s="14"/>
      <c r="G160" s="15"/>
      <c r="H160" s="16"/>
      <c r="I160" s="17"/>
      <c r="J160" s="22"/>
    </row>
    <row r="161" spans="1:10" s="35" customFormat="1" ht="16.5" thickBot="1">
      <c r="A161" s="66" t="str">
        <f>IF(F161&lt;&gt;"",1+MAX($A$7:A160),"")</f>
        <v/>
      </c>
      <c r="B161" s="67"/>
      <c r="C161" s="68" t="s">
        <v>94</v>
      </c>
      <c r="D161" s="69"/>
      <c r="E161" s="69"/>
      <c r="F161" s="69"/>
      <c r="G161" s="69"/>
      <c r="H161" s="69"/>
      <c r="I161" s="69"/>
      <c r="J161" s="70">
        <f>SUM(I162:I186)</f>
        <v>0</v>
      </c>
    </row>
    <row r="162" spans="1:10" ht="15.75">
      <c r="A162" s="21" t="str">
        <f>IF(F162&lt;&gt;"",1+MAX($A$7:A161),"")</f>
        <v/>
      </c>
      <c r="B162" s="9"/>
      <c r="C162" s="9"/>
      <c r="D162" s="12"/>
      <c r="E162" s="13"/>
      <c r="F162" s="14"/>
      <c r="G162" s="15"/>
      <c r="H162" s="16"/>
      <c r="I162" s="17"/>
      <c r="J162" s="22"/>
    </row>
    <row r="163" spans="1:10" ht="15.75">
      <c r="A163" s="21" t="str">
        <f>IF(F163&lt;&gt;"",1+MAX($A$7:A162),"")</f>
        <v/>
      </c>
      <c r="B163" s="9"/>
      <c r="C163" s="36" t="s">
        <v>95</v>
      </c>
      <c r="D163" s="12"/>
      <c r="E163" s="13"/>
      <c r="F163" s="14"/>
      <c r="G163" s="15"/>
      <c r="H163" s="16"/>
      <c r="I163" s="17"/>
      <c r="J163" s="22"/>
    </row>
    <row r="164" spans="1:10" ht="15.75">
      <c r="A164" s="21">
        <f>IF(F164&lt;&gt;"",1+MAX($A$7:A163),"")</f>
        <v>103</v>
      </c>
      <c r="B164" s="40"/>
      <c r="C164" s="47" t="s">
        <v>117</v>
      </c>
      <c r="D164" s="49">
        <v>59</v>
      </c>
      <c r="E164" s="41">
        <v>0</v>
      </c>
      <c r="F164" s="42">
        <f t="shared" ref="F164:F185" si="32">D164*(1+E164)</f>
        <v>59</v>
      </c>
      <c r="G164" s="43" t="s">
        <v>15</v>
      </c>
      <c r="H164" s="44"/>
      <c r="I164" s="45">
        <f t="shared" ref="I164:I185" si="33">H164*F164</f>
        <v>0</v>
      </c>
      <c r="J164" s="50"/>
    </row>
    <row r="165" spans="1:10" ht="15.75">
      <c r="A165" s="21">
        <f>IF(F165&lt;&gt;"",1+MAX($A$7:A164),"")</f>
        <v>104</v>
      </c>
      <c r="B165" s="40"/>
      <c r="C165" s="47" t="s">
        <v>116</v>
      </c>
      <c r="D165" s="49">
        <v>47</v>
      </c>
      <c r="E165" s="41">
        <v>0</v>
      </c>
      <c r="F165" s="42">
        <f t="shared" si="32"/>
        <v>47</v>
      </c>
      <c r="G165" s="43" t="s">
        <v>15</v>
      </c>
      <c r="H165" s="44"/>
      <c r="I165" s="45">
        <f t="shared" si="33"/>
        <v>0</v>
      </c>
      <c r="J165" s="50"/>
    </row>
    <row r="166" spans="1:10" ht="15.75">
      <c r="A166" s="21">
        <f>IF(F166&lt;&gt;"",1+MAX($A$7:A165),"")</f>
        <v>105</v>
      </c>
      <c r="B166" s="40"/>
      <c r="C166" s="40" t="s">
        <v>115</v>
      </c>
      <c r="D166" s="49">
        <v>10</v>
      </c>
      <c r="E166" s="41">
        <v>0</v>
      </c>
      <c r="F166" s="42">
        <f t="shared" si="32"/>
        <v>10</v>
      </c>
      <c r="G166" s="43" t="s">
        <v>15</v>
      </c>
      <c r="H166" s="44"/>
      <c r="I166" s="45">
        <f t="shared" si="33"/>
        <v>0</v>
      </c>
      <c r="J166" s="50"/>
    </row>
    <row r="167" spans="1:10" ht="15.75">
      <c r="A167" s="21">
        <f>IF(F167&lt;&gt;"",1+MAX($A$7:A166),"")</f>
        <v>106</v>
      </c>
      <c r="B167" s="40"/>
      <c r="C167" s="40" t="s">
        <v>114</v>
      </c>
      <c r="D167" s="49">
        <v>1</v>
      </c>
      <c r="E167" s="41">
        <v>0</v>
      </c>
      <c r="F167" s="42">
        <f t="shared" si="32"/>
        <v>1</v>
      </c>
      <c r="G167" s="43" t="s">
        <v>15</v>
      </c>
      <c r="H167" s="44"/>
      <c r="I167" s="45">
        <f t="shared" si="33"/>
        <v>0</v>
      </c>
      <c r="J167" s="50"/>
    </row>
    <row r="168" spans="1:10" ht="15.75">
      <c r="A168" s="21">
        <f>IF(F168&lt;&gt;"",1+MAX($A$7:A167),"")</f>
        <v>107</v>
      </c>
      <c r="B168" s="40"/>
      <c r="C168" s="40" t="s">
        <v>113</v>
      </c>
      <c r="D168" s="49">
        <v>36</v>
      </c>
      <c r="E168" s="41">
        <v>0</v>
      </c>
      <c r="F168" s="42">
        <f t="shared" si="32"/>
        <v>36</v>
      </c>
      <c r="G168" s="43" t="s">
        <v>15</v>
      </c>
      <c r="H168" s="44"/>
      <c r="I168" s="45">
        <f t="shared" si="33"/>
        <v>0</v>
      </c>
      <c r="J168" s="50"/>
    </row>
    <row r="169" spans="1:10" ht="15.75">
      <c r="A169" s="21">
        <f>IF(F169&lt;&gt;"",1+MAX($A$7:A168),"")</f>
        <v>108</v>
      </c>
      <c r="B169" s="40"/>
      <c r="C169" s="40" t="s">
        <v>112</v>
      </c>
      <c r="D169" s="49">
        <v>31</v>
      </c>
      <c r="E169" s="41">
        <v>0</v>
      </c>
      <c r="F169" s="42">
        <f t="shared" si="32"/>
        <v>31</v>
      </c>
      <c r="G169" s="43" t="s">
        <v>15</v>
      </c>
      <c r="H169" s="44"/>
      <c r="I169" s="45">
        <f t="shared" si="33"/>
        <v>0</v>
      </c>
      <c r="J169" s="50"/>
    </row>
    <row r="170" spans="1:10" ht="15.75">
      <c r="A170" s="21">
        <f>IF(F170&lt;&gt;"",1+MAX($A$7:A169),"")</f>
        <v>109</v>
      </c>
      <c r="B170" s="40"/>
      <c r="C170" s="40" t="s">
        <v>111</v>
      </c>
      <c r="D170" s="49">
        <v>1</v>
      </c>
      <c r="E170" s="41">
        <v>0</v>
      </c>
      <c r="F170" s="42">
        <f t="shared" si="32"/>
        <v>1</v>
      </c>
      <c r="G170" s="43" t="s">
        <v>15</v>
      </c>
      <c r="H170" s="44"/>
      <c r="I170" s="45">
        <f t="shared" si="33"/>
        <v>0</v>
      </c>
      <c r="J170" s="50"/>
    </row>
    <row r="171" spans="1:10" ht="15.75">
      <c r="A171" s="21">
        <f>IF(F171&lt;&gt;"",1+MAX($A$7:A170),"")</f>
        <v>110</v>
      </c>
      <c r="B171" s="40"/>
      <c r="C171" s="40" t="s">
        <v>110</v>
      </c>
      <c r="D171" s="49">
        <v>8</v>
      </c>
      <c r="E171" s="41">
        <v>0</v>
      </c>
      <c r="F171" s="42">
        <f t="shared" si="32"/>
        <v>8</v>
      </c>
      <c r="G171" s="43" t="s">
        <v>15</v>
      </c>
      <c r="H171" s="44"/>
      <c r="I171" s="45">
        <f t="shared" si="33"/>
        <v>0</v>
      </c>
      <c r="J171" s="50"/>
    </row>
    <row r="172" spans="1:10" ht="15.75">
      <c r="A172" s="21">
        <f>IF(F172&lt;&gt;"",1+MAX($A$7:A171),"")</f>
        <v>111</v>
      </c>
      <c r="B172" s="40"/>
      <c r="C172" s="40" t="s">
        <v>109</v>
      </c>
      <c r="D172" s="49">
        <v>1</v>
      </c>
      <c r="E172" s="41">
        <v>0</v>
      </c>
      <c r="F172" s="42">
        <f t="shared" si="32"/>
        <v>1</v>
      </c>
      <c r="G172" s="43" t="s">
        <v>15</v>
      </c>
      <c r="H172" s="44"/>
      <c r="I172" s="45">
        <f t="shared" si="33"/>
        <v>0</v>
      </c>
      <c r="J172" s="50"/>
    </row>
    <row r="173" spans="1:10" ht="15.75">
      <c r="A173" s="21">
        <f>IF(F173&lt;&gt;"",1+MAX($A$7:A172),"")</f>
        <v>112</v>
      </c>
      <c r="B173" s="40"/>
      <c r="C173" s="40" t="s">
        <v>108</v>
      </c>
      <c r="D173" s="49">
        <v>17</v>
      </c>
      <c r="E173" s="41">
        <v>0</v>
      </c>
      <c r="F173" s="42">
        <f t="shared" si="32"/>
        <v>17</v>
      </c>
      <c r="G173" s="43" t="s">
        <v>15</v>
      </c>
      <c r="H173" s="44"/>
      <c r="I173" s="45">
        <f t="shared" si="33"/>
        <v>0</v>
      </c>
      <c r="J173" s="50"/>
    </row>
    <row r="174" spans="1:10" ht="15.75">
      <c r="A174" s="21">
        <f>IF(F174&lt;&gt;"",1+MAX($A$7:A173),"")</f>
        <v>113</v>
      </c>
      <c r="B174" s="40"/>
      <c r="C174" s="47" t="s">
        <v>107</v>
      </c>
      <c r="D174" s="49">
        <v>17</v>
      </c>
      <c r="E174" s="41">
        <v>0</v>
      </c>
      <c r="F174" s="42">
        <f t="shared" si="32"/>
        <v>17</v>
      </c>
      <c r="G174" s="43" t="s">
        <v>15</v>
      </c>
      <c r="H174" s="44"/>
      <c r="I174" s="45">
        <f t="shared" si="33"/>
        <v>0</v>
      </c>
      <c r="J174" s="50"/>
    </row>
    <row r="175" spans="1:10" ht="15.75">
      <c r="A175" s="21">
        <f>IF(F175&lt;&gt;"",1+MAX($A$7:A174),"")</f>
        <v>114</v>
      </c>
      <c r="B175" s="40"/>
      <c r="C175" s="47" t="s">
        <v>106</v>
      </c>
      <c r="D175" s="49">
        <v>34</v>
      </c>
      <c r="E175" s="41">
        <v>0</v>
      </c>
      <c r="F175" s="42">
        <f t="shared" si="32"/>
        <v>34</v>
      </c>
      <c r="G175" s="43" t="s">
        <v>15</v>
      </c>
      <c r="H175" s="44"/>
      <c r="I175" s="45">
        <f t="shared" si="33"/>
        <v>0</v>
      </c>
      <c r="J175" s="50"/>
    </row>
    <row r="176" spans="1:10" ht="30">
      <c r="A176" s="21">
        <f>IF(F176&lt;&gt;"",1+MAX($A$7:A175),"")</f>
        <v>115</v>
      </c>
      <c r="B176" s="40"/>
      <c r="C176" s="47" t="s">
        <v>105</v>
      </c>
      <c r="D176" s="49">
        <v>4</v>
      </c>
      <c r="E176" s="41">
        <v>0</v>
      </c>
      <c r="F176" s="42">
        <f t="shared" si="32"/>
        <v>4</v>
      </c>
      <c r="G176" s="43" t="s">
        <v>15</v>
      </c>
      <c r="H176" s="44"/>
      <c r="I176" s="45">
        <f t="shared" si="33"/>
        <v>0</v>
      </c>
      <c r="J176" s="50"/>
    </row>
    <row r="177" spans="1:10" ht="15.75">
      <c r="A177" s="21">
        <f>IF(F177&lt;&gt;"",1+MAX($A$7:A176),"")</f>
        <v>116</v>
      </c>
      <c r="B177" s="40"/>
      <c r="C177" s="47" t="s">
        <v>96</v>
      </c>
      <c r="D177" s="49">
        <v>27</v>
      </c>
      <c r="E177" s="41">
        <v>0</v>
      </c>
      <c r="F177" s="42">
        <f t="shared" si="32"/>
        <v>27</v>
      </c>
      <c r="G177" s="43" t="s">
        <v>15</v>
      </c>
      <c r="H177" s="44"/>
      <c r="I177" s="45">
        <f t="shared" si="33"/>
        <v>0</v>
      </c>
      <c r="J177" s="50"/>
    </row>
    <row r="178" spans="1:10" ht="15.75">
      <c r="A178" s="21">
        <f>IF(F178&lt;&gt;"",1+MAX($A$7:A177),"")</f>
        <v>117</v>
      </c>
      <c r="B178" s="40"/>
      <c r="C178" s="47" t="s">
        <v>97</v>
      </c>
      <c r="D178" s="49">
        <v>1</v>
      </c>
      <c r="E178" s="41">
        <v>0</v>
      </c>
      <c r="F178" s="42">
        <f t="shared" si="32"/>
        <v>1</v>
      </c>
      <c r="G178" s="43" t="s">
        <v>15</v>
      </c>
      <c r="H178" s="44"/>
      <c r="I178" s="45">
        <f t="shared" si="33"/>
        <v>0</v>
      </c>
      <c r="J178" s="50"/>
    </row>
    <row r="179" spans="1:10" ht="15.75">
      <c r="A179" s="21">
        <f>IF(F179&lt;&gt;"",1+MAX($A$7:A178),"")</f>
        <v>118</v>
      </c>
      <c r="B179" s="40"/>
      <c r="C179" s="47" t="s">
        <v>98</v>
      </c>
      <c r="D179" s="49">
        <v>33</v>
      </c>
      <c r="E179" s="41">
        <v>0</v>
      </c>
      <c r="F179" s="42">
        <f t="shared" si="32"/>
        <v>33</v>
      </c>
      <c r="G179" s="43" t="s">
        <v>15</v>
      </c>
      <c r="H179" s="44"/>
      <c r="I179" s="45">
        <f t="shared" si="33"/>
        <v>0</v>
      </c>
      <c r="J179" s="50"/>
    </row>
    <row r="180" spans="1:10" ht="15.75">
      <c r="A180" s="21">
        <f>IF(F180&lt;&gt;"",1+MAX($A$7:A179),"")</f>
        <v>119</v>
      </c>
      <c r="B180" s="40"/>
      <c r="C180" s="47" t="s">
        <v>99</v>
      </c>
      <c r="D180" s="49">
        <v>1</v>
      </c>
      <c r="E180" s="41">
        <v>0</v>
      </c>
      <c r="F180" s="42">
        <f t="shared" si="32"/>
        <v>1</v>
      </c>
      <c r="G180" s="43" t="s">
        <v>15</v>
      </c>
      <c r="H180" s="44"/>
      <c r="I180" s="45">
        <f t="shared" si="33"/>
        <v>0</v>
      </c>
      <c r="J180" s="50"/>
    </row>
    <row r="181" spans="1:10" ht="15.75">
      <c r="A181" s="21">
        <f>IF(F181&lt;&gt;"",1+MAX($A$7:A180),"")</f>
        <v>120</v>
      </c>
      <c r="B181" s="40"/>
      <c r="C181" s="47" t="s">
        <v>100</v>
      </c>
      <c r="D181" s="49">
        <v>1</v>
      </c>
      <c r="E181" s="41">
        <v>0</v>
      </c>
      <c r="F181" s="42">
        <f t="shared" si="32"/>
        <v>1</v>
      </c>
      <c r="G181" s="43" t="s">
        <v>15</v>
      </c>
      <c r="H181" s="44"/>
      <c r="I181" s="45">
        <f t="shared" si="33"/>
        <v>0</v>
      </c>
      <c r="J181" s="50"/>
    </row>
    <row r="182" spans="1:10" ht="30">
      <c r="A182" s="21">
        <f>IF(F182&lt;&gt;"",1+MAX($A$7:A181),"")</f>
        <v>121</v>
      </c>
      <c r="B182" s="40"/>
      <c r="C182" s="47" t="s">
        <v>101</v>
      </c>
      <c r="D182" s="49">
        <v>1</v>
      </c>
      <c r="E182" s="41">
        <v>0</v>
      </c>
      <c r="F182" s="42">
        <f t="shared" si="32"/>
        <v>1</v>
      </c>
      <c r="G182" s="43" t="s">
        <v>15</v>
      </c>
      <c r="H182" s="44"/>
      <c r="I182" s="45">
        <f t="shared" si="33"/>
        <v>0</v>
      </c>
      <c r="J182" s="50"/>
    </row>
    <row r="183" spans="1:10" ht="15.75">
      <c r="A183" s="21">
        <f>IF(F183&lt;&gt;"",1+MAX($A$7:A182),"")</f>
        <v>122</v>
      </c>
      <c r="B183" s="40"/>
      <c r="C183" s="40" t="s">
        <v>102</v>
      </c>
      <c r="D183" s="49">
        <v>9</v>
      </c>
      <c r="E183" s="41">
        <v>0</v>
      </c>
      <c r="F183" s="42">
        <f t="shared" si="32"/>
        <v>9</v>
      </c>
      <c r="G183" s="43" t="s">
        <v>15</v>
      </c>
      <c r="H183" s="44"/>
      <c r="I183" s="45">
        <f t="shared" si="33"/>
        <v>0</v>
      </c>
      <c r="J183" s="50"/>
    </row>
    <row r="184" spans="1:10" ht="15.75">
      <c r="A184" s="21">
        <f>IF(F184&lt;&gt;"",1+MAX($A$7:A183),"")</f>
        <v>123</v>
      </c>
      <c r="B184" s="40"/>
      <c r="C184" s="40" t="s">
        <v>103</v>
      </c>
      <c r="D184" s="49">
        <v>4</v>
      </c>
      <c r="E184" s="41">
        <v>0</v>
      </c>
      <c r="F184" s="42">
        <f t="shared" si="32"/>
        <v>4</v>
      </c>
      <c r="G184" s="43" t="s">
        <v>15</v>
      </c>
      <c r="H184" s="44"/>
      <c r="I184" s="45">
        <f t="shared" si="33"/>
        <v>0</v>
      </c>
      <c r="J184" s="50"/>
    </row>
    <row r="185" spans="1:10" ht="15.75">
      <c r="A185" s="21">
        <f>IF(F185&lt;&gt;"",1+MAX($A$7:A184),"")</f>
        <v>124</v>
      </c>
      <c r="B185" s="40"/>
      <c r="C185" s="40" t="s">
        <v>104</v>
      </c>
      <c r="D185" s="49">
        <v>1</v>
      </c>
      <c r="E185" s="41">
        <v>0</v>
      </c>
      <c r="F185" s="42">
        <f t="shared" si="32"/>
        <v>1</v>
      </c>
      <c r="G185" s="43" t="s">
        <v>15</v>
      </c>
      <c r="H185" s="44"/>
      <c r="I185" s="45">
        <f t="shared" si="33"/>
        <v>0</v>
      </c>
      <c r="J185" s="50"/>
    </row>
    <row r="186" spans="1:10" ht="16.5" thickBot="1">
      <c r="A186" s="21"/>
      <c r="B186" s="9"/>
      <c r="C186" s="9"/>
      <c r="D186" s="12"/>
      <c r="E186" s="13"/>
      <c r="F186" s="14"/>
      <c r="G186" s="15"/>
      <c r="H186" s="16"/>
      <c r="I186" s="17"/>
      <c r="J186" s="22"/>
    </row>
    <row r="187" spans="1:10" ht="16.5" thickBot="1">
      <c r="A187" s="71" t="s">
        <v>2</v>
      </c>
      <c r="B187" s="72"/>
      <c r="C187" s="72"/>
      <c r="D187" s="73"/>
      <c r="E187" s="73"/>
      <c r="F187" s="73"/>
      <c r="G187" s="74"/>
      <c r="H187" s="72"/>
      <c r="I187" s="75">
        <f>SUM(I6:I186)</f>
        <v>0</v>
      </c>
      <c r="J187" s="76">
        <f>SUM(J6:J186)</f>
        <v>0</v>
      </c>
    </row>
    <row r="188" spans="1:10" ht="16.5" thickBot="1">
      <c r="A188" s="71" t="s">
        <v>11</v>
      </c>
      <c r="B188" s="72"/>
      <c r="C188" s="72"/>
      <c r="D188" s="73"/>
      <c r="E188" s="73"/>
      <c r="F188" s="73"/>
      <c r="G188" s="74"/>
      <c r="H188" s="77">
        <v>0.25</v>
      </c>
      <c r="I188" s="75">
        <f>H188*I187</f>
        <v>0</v>
      </c>
      <c r="J188" s="76">
        <f>H188*J187</f>
        <v>0</v>
      </c>
    </row>
    <row r="189" spans="1:10" ht="16.5" thickBot="1">
      <c r="A189" s="71" t="s">
        <v>10</v>
      </c>
      <c r="B189" s="72"/>
      <c r="C189" s="72"/>
      <c r="D189" s="73"/>
      <c r="E189" s="73"/>
      <c r="F189" s="73"/>
      <c r="G189" s="74"/>
      <c r="H189" s="72"/>
      <c r="I189" s="75">
        <f>SUM(I187:I188)</f>
        <v>0</v>
      </c>
      <c r="J189" s="76">
        <f>SUM(J187:J188)</f>
        <v>0</v>
      </c>
    </row>
    <row r="190" spans="1:10" ht="16.5" thickBot="1">
      <c r="A190" s="27"/>
      <c r="B190" s="28"/>
      <c r="C190" s="28"/>
      <c r="D190" s="29"/>
      <c r="E190" s="29"/>
      <c r="F190" s="29"/>
      <c r="G190" s="30"/>
      <c r="H190" s="28"/>
      <c r="I190" s="31"/>
      <c r="J190" s="24"/>
    </row>
    <row r="191" spans="1:10" s="35" customFormat="1" ht="20.25" customHeight="1" thickBot="1">
      <c r="A191" s="78" t="s">
        <v>19</v>
      </c>
      <c r="B191" s="79"/>
      <c r="C191" s="79"/>
      <c r="D191" s="79"/>
      <c r="E191" s="79"/>
      <c r="F191" s="79"/>
      <c r="G191" s="79"/>
      <c r="H191" s="79"/>
      <c r="I191" s="79"/>
      <c r="J191" s="76">
        <f>SUM(J193:J239)</f>
        <v>0</v>
      </c>
    </row>
    <row r="192" spans="1:10" ht="15.75" thickBot="1">
      <c r="A192" s="25"/>
      <c r="B192" s="20"/>
      <c r="C192" s="20"/>
      <c r="D192" s="20"/>
      <c r="E192" s="20"/>
      <c r="F192" s="20"/>
      <c r="G192" s="20"/>
      <c r="H192" s="20"/>
      <c r="I192" s="20"/>
      <c r="J192" s="32"/>
    </row>
    <row r="193" spans="1:10" s="35" customFormat="1" ht="16.5" thickBot="1">
      <c r="A193" s="66"/>
      <c r="B193" s="67"/>
      <c r="C193" s="68" t="s">
        <v>16</v>
      </c>
      <c r="D193" s="69"/>
      <c r="E193" s="69"/>
      <c r="F193" s="69"/>
      <c r="G193" s="69"/>
      <c r="H193" s="69"/>
      <c r="I193" s="69"/>
      <c r="J193" s="70">
        <f>SUM(I194:I205)</f>
        <v>0</v>
      </c>
    </row>
    <row r="194" spans="1:10">
      <c r="A194" s="25"/>
      <c r="B194" s="20"/>
      <c r="C194" s="20"/>
      <c r="D194" s="20"/>
      <c r="E194" s="20"/>
      <c r="F194" s="20"/>
      <c r="G194" s="20"/>
      <c r="H194" s="20"/>
      <c r="I194" s="20"/>
      <c r="J194" s="32"/>
    </row>
    <row r="195" spans="1:10" ht="15.75">
      <c r="A195" s="21" t="str">
        <f>IF(F195&lt;&gt;"",1+MAX($A$7:A194),"")</f>
        <v/>
      </c>
      <c r="B195" s="20"/>
      <c r="C195" s="38" t="s">
        <v>38</v>
      </c>
      <c r="D195" s="20"/>
      <c r="E195" s="20"/>
      <c r="F195" s="20"/>
      <c r="G195" s="20"/>
      <c r="H195" s="20"/>
      <c r="I195" s="20"/>
      <c r="J195" s="32"/>
    </row>
    <row r="196" spans="1:10" ht="15.75">
      <c r="A196" s="21">
        <f>IF(F196&lt;&gt;"",1+MAX($A$7:A195),"")</f>
        <v>125</v>
      </c>
      <c r="B196" s="39"/>
      <c r="C196" s="39" t="s">
        <v>21</v>
      </c>
      <c r="D196" s="42">
        <f>213/27</f>
        <v>7.8888888888888893</v>
      </c>
      <c r="E196" s="41">
        <v>0.1</v>
      </c>
      <c r="F196" s="42">
        <f t="shared" ref="F196:F200" si="34">D196*(1+E196)</f>
        <v>8.6777777777777789</v>
      </c>
      <c r="G196" s="43" t="s">
        <v>22</v>
      </c>
      <c r="H196" s="44"/>
      <c r="I196" s="45">
        <f t="shared" ref="I196:I204" si="35">H196*F196</f>
        <v>0</v>
      </c>
      <c r="J196" s="46"/>
    </row>
    <row r="197" spans="1:10" ht="15.75">
      <c r="A197" s="21" t="str">
        <f>IF(F197&lt;&gt;"",1+MAX($A$7:A196),"")</f>
        <v/>
      </c>
      <c r="B197" s="20"/>
      <c r="C197" s="38" t="s">
        <v>35</v>
      </c>
      <c r="D197" s="14"/>
      <c r="E197" s="13"/>
      <c r="F197" s="14"/>
      <c r="G197" s="15"/>
      <c r="H197" s="16"/>
      <c r="I197" s="17"/>
      <c r="J197" s="32"/>
    </row>
    <row r="198" spans="1:10" ht="28.5">
      <c r="A198" s="21">
        <f>IF(F198&lt;&gt;"",1+MAX($A$7:A197),"")</f>
        <v>126</v>
      </c>
      <c r="B198" s="39"/>
      <c r="C198" s="48" t="s">
        <v>26</v>
      </c>
      <c r="D198" s="42">
        <v>652</v>
      </c>
      <c r="E198" s="41">
        <v>0.1</v>
      </c>
      <c r="F198" s="42">
        <f t="shared" si="34"/>
        <v>717.2</v>
      </c>
      <c r="G198" s="43" t="s">
        <v>13</v>
      </c>
      <c r="H198" s="44"/>
      <c r="I198" s="45">
        <f t="shared" si="35"/>
        <v>0</v>
      </c>
      <c r="J198" s="46"/>
    </row>
    <row r="199" spans="1:10" ht="15.75">
      <c r="A199" s="21" t="str">
        <f>IF(F199&lt;&gt;"",1+MAX($A$7:A198),"")</f>
        <v/>
      </c>
      <c r="B199" s="20"/>
      <c r="C199" s="37" t="s">
        <v>36</v>
      </c>
      <c r="D199" s="14"/>
      <c r="E199" s="13"/>
      <c r="F199" s="14"/>
      <c r="G199" s="15"/>
      <c r="H199" s="16"/>
      <c r="I199" s="17"/>
      <c r="J199" s="32"/>
    </row>
    <row r="200" spans="1:10" ht="15.75">
      <c r="A200" s="21">
        <f>IF(F200&lt;&gt;"",1+MAX($A$7:A199),"")</f>
        <v>127</v>
      </c>
      <c r="B200" s="39"/>
      <c r="C200" s="40" t="s">
        <v>139</v>
      </c>
      <c r="D200" s="42">
        <v>937</v>
      </c>
      <c r="E200" s="41">
        <v>0.1</v>
      </c>
      <c r="F200" s="42">
        <f t="shared" si="34"/>
        <v>1030.7</v>
      </c>
      <c r="G200" s="43" t="s">
        <v>13</v>
      </c>
      <c r="H200" s="44"/>
      <c r="I200" s="45">
        <f t="shared" si="35"/>
        <v>0</v>
      </c>
      <c r="J200" s="46"/>
    </row>
    <row r="201" spans="1:10" ht="15.75">
      <c r="A201" s="21">
        <f>IF(F201&lt;&gt;"",1+MAX($A$7:A200),"")</f>
        <v>128</v>
      </c>
      <c r="B201" s="39"/>
      <c r="C201" s="40" t="s">
        <v>140</v>
      </c>
      <c r="D201" s="39">
        <v>329</v>
      </c>
      <c r="E201" s="41">
        <v>0.1</v>
      </c>
      <c r="F201" s="42">
        <f t="shared" ref="F201" si="36">D201*(1+E201)</f>
        <v>361.90000000000003</v>
      </c>
      <c r="G201" s="43" t="s">
        <v>13</v>
      </c>
      <c r="H201" s="44"/>
      <c r="I201" s="45">
        <f t="shared" si="35"/>
        <v>0</v>
      </c>
      <c r="J201" s="46"/>
    </row>
    <row r="202" spans="1:10" ht="15.75">
      <c r="A202" s="21" t="str">
        <f>IF(F202&lt;&gt;"",1+MAX($A$7:A201),"")</f>
        <v/>
      </c>
      <c r="B202" s="20"/>
      <c r="C202" s="36" t="s">
        <v>50</v>
      </c>
      <c r="D202" s="20"/>
      <c r="E202" s="13"/>
      <c r="F202" s="14"/>
      <c r="G202" s="15"/>
      <c r="H202" s="16"/>
      <c r="I202" s="17"/>
      <c r="J202" s="32"/>
    </row>
    <row r="203" spans="1:10" ht="30">
      <c r="A203" s="21">
        <f>IF(F203&lt;&gt;"",1+MAX($A$7:A202),"")</f>
        <v>129</v>
      </c>
      <c r="B203" s="39"/>
      <c r="C203" s="47" t="s">
        <v>52</v>
      </c>
      <c r="D203" s="39">
        <v>1239</v>
      </c>
      <c r="E203" s="41">
        <v>0.1</v>
      </c>
      <c r="F203" s="42">
        <f t="shared" ref="F203" si="37">D203*(1+E203)</f>
        <v>1362.9</v>
      </c>
      <c r="G203" s="43" t="s">
        <v>13</v>
      </c>
      <c r="H203" s="44"/>
      <c r="I203" s="45">
        <f t="shared" si="35"/>
        <v>0</v>
      </c>
      <c r="J203" s="46"/>
    </row>
    <row r="204" spans="1:10" ht="15.75">
      <c r="A204" s="21">
        <f>IF(F204&lt;&gt;"",1+MAX($A$7:A203),"")</f>
        <v>130</v>
      </c>
      <c r="B204" s="39"/>
      <c r="C204" s="40" t="s">
        <v>131</v>
      </c>
      <c r="D204" s="39">
        <v>79</v>
      </c>
      <c r="E204" s="41">
        <v>0.1</v>
      </c>
      <c r="F204" s="42">
        <f t="shared" ref="F204" si="38">D204*(1+E204)</f>
        <v>86.9</v>
      </c>
      <c r="G204" s="43" t="s">
        <v>13</v>
      </c>
      <c r="H204" s="44"/>
      <c r="I204" s="45">
        <f t="shared" si="35"/>
        <v>0</v>
      </c>
      <c r="J204" s="46"/>
    </row>
    <row r="205" spans="1:10" ht="16.5" thickBot="1">
      <c r="A205" s="21" t="str">
        <f>IF(F205&lt;&gt;"",1+MAX($A$7:A204),"")</f>
        <v/>
      </c>
      <c r="B205" s="20"/>
      <c r="C205" s="19"/>
      <c r="D205" s="20"/>
      <c r="E205" s="13"/>
      <c r="F205" s="14"/>
      <c r="G205" s="15"/>
      <c r="H205" s="20"/>
      <c r="I205" s="20"/>
      <c r="J205" s="32"/>
    </row>
    <row r="206" spans="1:10" s="35" customFormat="1" ht="16.5" thickBot="1">
      <c r="A206" s="66" t="str">
        <f>IF(F206&lt;&gt;"",1+MAX($A$7:A205),"")</f>
        <v/>
      </c>
      <c r="B206" s="67"/>
      <c r="C206" s="68" t="s">
        <v>55</v>
      </c>
      <c r="D206" s="69"/>
      <c r="E206" s="69"/>
      <c r="F206" s="69"/>
      <c r="G206" s="69"/>
      <c r="H206" s="69"/>
      <c r="I206" s="69"/>
      <c r="J206" s="70">
        <f>SUM(I207:I210)</f>
        <v>0</v>
      </c>
    </row>
    <row r="207" spans="1:10" ht="15.75">
      <c r="A207" s="21" t="str">
        <f>IF(F207&lt;&gt;"",1+MAX($A$7:A206),"")</f>
        <v/>
      </c>
      <c r="B207" s="20"/>
      <c r="C207" s="20"/>
      <c r="D207" s="20"/>
      <c r="E207" s="20"/>
      <c r="F207" s="20"/>
      <c r="G207" s="20"/>
      <c r="H207" s="20"/>
      <c r="I207" s="20"/>
      <c r="J207" s="32"/>
    </row>
    <row r="208" spans="1:10" ht="15.75">
      <c r="A208" s="21">
        <f>IF(F208&lt;&gt;"",1+MAX($A$7:A207),"")</f>
        <v>131</v>
      </c>
      <c r="B208" s="39"/>
      <c r="C208" s="40" t="s">
        <v>129</v>
      </c>
      <c r="D208" s="39">
        <v>260</v>
      </c>
      <c r="E208" s="41">
        <v>0.1</v>
      </c>
      <c r="F208" s="42">
        <f t="shared" ref="F208" si="39">D208*(1+E208)</f>
        <v>286</v>
      </c>
      <c r="G208" s="43" t="s">
        <v>13</v>
      </c>
      <c r="H208" s="44"/>
      <c r="I208" s="45">
        <f t="shared" ref="I208:I209" si="40">H208*F208</f>
        <v>0</v>
      </c>
      <c r="J208" s="46"/>
    </row>
    <row r="209" spans="1:10" ht="15.75">
      <c r="A209" s="21">
        <f>IF(F209&lt;&gt;"",1+MAX($A$7:A208),"")</f>
        <v>132</v>
      </c>
      <c r="B209" s="39"/>
      <c r="C209" s="40" t="s">
        <v>138</v>
      </c>
      <c r="D209" s="39">
        <v>210</v>
      </c>
      <c r="E209" s="41">
        <v>0.1</v>
      </c>
      <c r="F209" s="42">
        <f t="shared" ref="F209" si="41">D209*(1+E209)</f>
        <v>231.00000000000003</v>
      </c>
      <c r="G209" s="43" t="s">
        <v>13</v>
      </c>
      <c r="H209" s="44"/>
      <c r="I209" s="45">
        <f t="shared" si="40"/>
        <v>0</v>
      </c>
      <c r="J209" s="46"/>
    </row>
    <row r="210" spans="1:10" ht="16.5" thickBot="1">
      <c r="A210" s="21" t="str">
        <f>IF(F210&lt;&gt;"",1+MAX($A$7:A209),"")</f>
        <v/>
      </c>
      <c r="B210" s="20"/>
      <c r="C210" s="20"/>
      <c r="D210" s="20"/>
      <c r="E210" s="20"/>
      <c r="F210" s="20"/>
      <c r="G210" s="20"/>
      <c r="H210" s="20"/>
      <c r="I210" s="20"/>
      <c r="J210" s="32"/>
    </row>
    <row r="211" spans="1:10" s="35" customFormat="1" ht="16.5" thickBot="1">
      <c r="A211" s="66" t="str">
        <f>IF(F211&lt;&gt;"",1+MAX($A$7:A210),"")</f>
        <v/>
      </c>
      <c r="B211" s="67"/>
      <c r="C211" s="68" t="s">
        <v>53</v>
      </c>
      <c r="D211" s="69"/>
      <c r="E211" s="69"/>
      <c r="F211" s="69"/>
      <c r="G211" s="69"/>
      <c r="H211" s="69"/>
      <c r="I211" s="69"/>
      <c r="J211" s="70">
        <f>SUM(I212:I229)</f>
        <v>0</v>
      </c>
    </row>
    <row r="212" spans="1:10" ht="15.75">
      <c r="A212" s="21" t="str">
        <f>IF(F212&lt;&gt;"",1+MAX($A$7:A211),"")</f>
        <v/>
      </c>
      <c r="B212" s="20"/>
      <c r="C212" s="20"/>
      <c r="D212" s="20"/>
      <c r="E212" s="20"/>
      <c r="F212" s="20"/>
      <c r="G212" s="20"/>
      <c r="H212" s="20"/>
      <c r="I212" s="20"/>
      <c r="J212" s="32"/>
    </row>
    <row r="213" spans="1:10" ht="15.75">
      <c r="A213" s="21" t="str">
        <f>IF(F213&lt;&gt;"",1+MAX($A$7:A212),"")</f>
        <v/>
      </c>
      <c r="B213" s="20"/>
      <c r="C213" s="38" t="s">
        <v>89</v>
      </c>
      <c r="D213" s="20"/>
      <c r="E213" s="20"/>
      <c r="F213" s="20"/>
      <c r="G213" s="20"/>
      <c r="H213" s="20"/>
      <c r="I213" s="20"/>
      <c r="J213" s="32"/>
    </row>
    <row r="214" spans="1:10" ht="15.75">
      <c r="A214" s="21" t="str">
        <f>IF(F214&lt;&gt;"",1+MAX($A$7:A213),"")</f>
        <v/>
      </c>
      <c r="B214" s="20"/>
      <c r="C214" s="20"/>
      <c r="D214" s="20"/>
      <c r="E214" s="20"/>
      <c r="F214" s="20"/>
      <c r="G214" s="20"/>
      <c r="H214" s="20"/>
      <c r="I214" s="20"/>
      <c r="J214" s="32"/>
    </row>
    <row r="215" spans="1:10" ht="45">
      <c r="A215" s="21">
        <f>IF(F215&lt;&gt;"",1+MAX($A$7:A214),"")</f>
        <v>133</v>
      </c>
      <c r="B215" s="39"/>
      <c r="C215" s="39" t="s">
        <v>136</v>
      </c>
      <c r="D215" s="39">
        <v>218</v>
      </c>
      <c r="E215" s="41">
        <v>0.1</v>
      </c>
      <c r="F215" s="42">
        <f t="shared" ref="F215:F217" si="42">D215*(1+E215)</f>
        <v>239.8</v>
      </c>
      <c r="G215" s="43" t="s">
        <v>13</v>
      </c>
      <c r="H215" s="44"/>
      <c r="I215" s="45">
        <f t="shared" ref="I215:I228" si="43">H215*F215</f>
        <v>0</v>
      </c>
      <c r="J215" s="46"/>
    </row>
    <row r="216" spans="1:10" ht="15.75">
      <c r="A216" s="21">
        <f>IF(F216&lt;&gt;"",1+MAX($A$7:A215),"")</f>
        <v>134</v>
      </c>
      <c r="B216" s="39"/>
      <c r="C216" s="39" t="s">
        <v>137</v>
      </c>
      <c r="D216" s="39">
        <v>393</v>
      </c>
      <c r="E216" s="41">
        <v>0.1</v>
      </c>
      <c r="F216" s="42">
        <f t="shared" si="42"/>
        <v>432.3</v>
      </c>
      <c r="G216" s="43" t="s">
        <v>13</v>
      </c>
      <c r="H216" s="44"/>
      <c r="I216" s="45">
        <f t="shared" si="43"/>
        <v>0</v>
      </c>
      <c r="J216" s="46"/>
    </row>
    <row r="217" spans="1:10" ht="15.75">
      <c r="A217" s="21">
        <f>IF(F217&lt;&gt;"",1+MAX($A$7:A216),"")</f>
        <v>135</v>
      </c>
      <c r="B217" s="39"/>
      <c r="C217" s="39" t="s">
        <v>128</v>
      </c>
      <c r="D217" s="39">
        <v>340</v>
      </c>
      <c r="E217" s="41">
        <v>0.1</v>
      </c>
      <c r="F217" s="42">
        <f t="shared" si="42"/>
        <v>374.00000000000006</v>
      </c>
      <c r="G217" s="43" t="s">
        <v>13</v>
      </c>
      <c r="H217" s="44"/>
      <c r="I217" s="45">
        <f t="shared" si="43"/>
        <v>0</v>
      </c>
      <c r="J217" s="46"/>
    </row>
    <row r="218" spans="1:10" ht="15.75">
      <c r="A218" s="21" t="str">
        <f>IF(F218&lt;&gt;"",1+MAX($A$7:A217),"")</f>
        <v/>
      </c>
      <c r="B218" s="20"/>
      <c r="C218" s="20"/>
      <c r="D218" s="20"/>
      <c r="E218" s="13"/>
      <c r="F218" s="14"/>
      <c r="G218" s="15"/>
      <c r="H218" s="16"/>
      <c r="I218" s="17"/>
      <c r="J218" s="32"/>
    </row>
    <row r="219" spans="1:10" ht="15.75">
      <c r="A219" s="21" t="str">
        <f>IF(F219&lt;&gt;"",1+MAX($A$7:A218),"")</f>
        <v/>
      </c>
      <c r="B219" s="20"/>
      <c r="C219" s="38" t="s">
        <v>90</v>
      </c>
      <c r="D219" s="20"/>
      <c r="E219" s="13"/>
      <c r="F219" s="14"/>
      <c r="G219" s="15"/>
      <c r="H219" s="16"/>
      <c r="I219" s="17"/>
      <c r="J219" s="32"/>
    </row>
    <row r="220" spans="1:10" ht="15.75">
      <c r="A220" s="21" t="str">
        <f>IF(F220&lt;&gt;"",1+MAX($A$7:A219),"")</f>
        <v/>
      </c>
      <c r="B220" s="20"/>
      <c r="C220" s="20"/>
      <c r="D220" s="20"/>
      <c r="E220" s="13"/>
      <c r="F220" s="14"/>
      <c r="G220" s="15"/>
      <c r="H220" s="16"/>
      <c r="I220" s="17"/>
      <c r="J220" s="32"/>
    </row>
    <row r="221" spans="1:10" ht="15.75">
      <c r="A221" s="21">
        <f>IF(F221&lt;&gt;"",1+MAX($A$7:A220),"")</f>
        <v>136</v>
      </c>
      <c r="B221" s="39"/>
      <c r="C221" s="40" t="s">
        <v>123</v>
      </c>
      <c r="D221" s="39">
        <v>102</v>
      </c>
      <c r="E221" s="41">
        <v>0.1</v>
      </c>
      <c r="F221" s="42">
        <f t="shared" ref="F221:F222" si="44">D221*(1+E221)</f>
        <v>112.2</v>
      </c>
      <c r="G221" s="43" t="s">
        <v>14</v>
      </c>
      <c r="H221" s="44"/>
      <c r="I221" s="45">
        <f t="shared" si="43"/>
        <v>0</v>
      </c>
      <c r="J221" s="46"/>
    </row>
    <row r="222" spans="1:10" ht="15.75">
      <c r="A222" s="21">
        <f>IF(F222&lt;&gt;"",1+MAX($A$7:A221),"")</f>
        <v>137</v>
      </c>
      <c r="B222" s="39"/>
      <c r="C222" s="40" t="s">
        <v>135</v>
      </c>
      <c r="D222" s="39">
        <v>115</v>
      </c>
      <c r="E222" s="41">
        <v>0.1</v>
      </c>
      <c r="F222" s="42">
        <f t="shared" si="44"/>
        <v>126.50000000000001</v>
      </c>
      <c r="G222" s="43" t="s">
        <v>14</v>
      </c>
      <c r="H222" s="44"/>
      <c r="I222" s="45">
        <f>H222*F222</f>
        <v>0</v>
      </c>
      <c r="J222" s="46"/>
    </row>
    <row r="223" spans="1:10" ht="15.75">
      <c r="A223" s="21" t="str">
        <f>IF(F223&lt;&gt;"",1+MAX($A$7:A222),"")</f>
        <v/>
      </c>
      <c r="B223" s="20"/>
      <c r="C223" s="20"/>
      <c r="D223" s="20"/>
      <c r="E223" s="13"/>
      <c r="F223" s="14"/>
      <c r="G223" s="15"/>
      <c r="H223" s="16"/>
      <c r="I223" s="17"/>
      <c r="J223" s="32"/>
    </row>
    <row r="224" spans="1:10" ht="15.75">
      <c r="A224" s="21" t="str">
        <f>IF(F224&lt;&gt;"",1+MAX($A$7:A223),"")</f>
        <v/>
      </c>
      <c r="B224" s="20"/>
      <c r="C224" s="38" t="s">
        <v>91</v>
      </c>
      <c r="D224" s="20"/>
      <c r="E224" s="13"/>
      <c r="F224" s="14"/>
      <c r="G224" s="15"/>
      <c r="H224" s="16"/>
      <c r="I224" s="17"/>
      <c r="J224" s="32"/>
    </row>
    <row r="225" spans="1:10" ht="15.75">
      <c r="A225" s="21">
        <f>IF(F225&lt;&gt;"",1+MAX($A$7:A224),"")</f>
        <v>138</v>
      </c>
      <c r="B225" s="39"/>
      <c r="C225" s="47" t="s">
        <v>122</v>
      </c>
      <c r="D225" s="39">
        <f>14*(80+103)</f>
        <v>2562</v>
      </c>
      <c r="E225" s="41">
        <v>0.1</v>
      </c>
      <c r="F225" s="42">
        <f t="shared" ref="F225" si="45">D225*(1+E225)</f>
        <v>2818.2000000000003</v>
      </c>
      <c r="G225" s="43" t="s">
        <v>13</v>
      </c>
      <c r="H225" s="44"/>
      <c r="I225" s="45">
        <f t="shared" si="43"/>
        <v>0</v>
      </c>
      <c r="J225" s="46"/>
    </row>
    <row r="226" spans="1:10" ht="15.75">
      <c r="A226" s="21" t="str">
        <f>IF(F226&lt;&gt;"",1+MAX($A$7:A225),"")</f>
        <v/>
      </c>
      <c r="B226" s="20"/>
      <c r="C226" s="20"/>
      <c r="D226" s="20"/>
      <c r="E226" s="13"/>
      <c r="F226" s="14"/>
      <c r="G226" s="15"/>
      <c r="H226" s="16"/>
      <c r="I226" s="17"/>
      <c r="J226" s="32"/>
    </row>
    <row r="227" spans="1:10" ht="15.75">
      <c r="A227" s="21" t="str">
        <f>IF(F227&lt;&gt;"",1+MAX($A$7:A226),"")</f>
        <v/>
      </c>
      <c r="B227" s="20"/>
      <c r="C227" s="38" t="s">
        <v>92</v>
      </c>
      <c r="D227" s="20"/>
      <c r="E227" s="13"/>
      <c r="F227" s="14"/>
      <c r="G227" s="15"/>
      <c r="H227" s="16"/>
      <c r="I227" s="17"/>
      <c r="J227" s="32"/>
    </row>
    <row r="228" spans="1:10" ht="15.75">
      <c r="A228" s="21">
        <f>IF(F228&lt;&gt;"",1+MAX($A$7:A227),"")</f>
        <v>139</v>
      </c>
      <c r="B228" s="39"/>
      <c r="C228" s="47" t="s">
        <v>121</v>
      </c>
      <c r="D228" s="39">
        <v>218</v>
      </c>
      <c r="E228" s="41">
        <v>0.1</v>
      </c>
      <c r="F228" s="42">
        <f t="shared" ref="F228" si="46">D228*(1+E228)</f>
        <v>239.8</v>
      </c>
      <c r="G228" s="43" t="s">
        <v>13</v>
      </c>
      <c r="H228" s="44"/>
      <c r="I228" s="45">
        <f t="shared" si="43"/>
        <v>0</v>
      </c>
      <c r="J228" s="46"/>
    </row>
    <row r="229" spans="1:10" ht="16.5" thickBot="1">
      <c r="A229" s="21" t="str">
        <f>IF(F229&lt;&gt;"",1+MAX($A$7:A228),"")</f>
        <v/>
      </c>
      <c r="B229" s="20"/>
      <c r="C229" s="20"/>
      <c r="D229" s="20"/>
      <c r="E229" s="20"/>
      <c r="F229" s="20"/>
      <c r="G229" s="20"/>
      <c r="H229" s="20"/>
      <c r="I229" s="20"/>
      <c r="J229" s="32"/>
    </row>
    <row r="230" spans="1:10" s="35" customFormat="1" ht="16.5" thickBot="1">
      <c r="A230" s="66" t="str">
        <f>IF(F230&lt;&gt;"",1+MAX($A$7:A229),"")</f>
        <v/>
      </c>
      <c r="B230" s="67"/>
      <c r="C230" s="68" t="s">
        <v>79</v>
      </c>
      <c r="D230" s="69"/>
      <c r="E230" s="69"/>
      <c r="F230" s="69"/>
      <c r="G230" s="69"/>
      <c r="H230" s="69"/>
      <c r="I230" s="69"/>
      <c r="J230" s="70">
        <f>SUM(I231:I239)</f>
        <v>0</v>
      </c>
    </row>
    <row r="231" spans="1:10" ht="15.75">
      <c r="A231" s="21" t="str">
        <f>IF(F231&lt;&gt;"",1+MAX($A$7:A230),"")</f>
        <v/>
      </c>
      <c r="B231" s="20"/>
      <c r="C231" s="20"/>
      <c r="D231" s="20"/>
      <c r="E231" s="20"/>
      <c r="F231" s="20"/>
      <c r="G231" s="20"/>
      <c r="H231" s="20"/>
      <c r="I231" s="20"/>
      <c r="J231" s="32"/>
    </row>
    <row r="232" spans="1:10" ht="15.75">
      <c r="A232" s="21" t="str">
        <f>IF(F232&lt;&gt;"",1+MAX($A$7:A231),"")</f>
        <v/>
      </c>
      <c r="B232" s="20"/>
      <c r="C232" s="36" t="s">
        <v>84</v>
      </c>
      <c r="D232" s="20"/>
      <c r="E232" s="20"/>
      <c r="F232" s="20"/>
      <c r="G232" s="20"/>
      <c r="H232" s="20"/>
      <c r="I232" s="20"/>
      <c r="J232" s="32"/>
    </row>
    <row r="233" spans="1:10" ht="15.75">
      <c r="A233" s="21">
        <f>IF(F233&lt;&gt;"",1+MAX($A$7:A232),"")</f>
        <v>140</v>
      </c>
      <c r="B233" s="39"/>
      <c r="C233" s="40" t="s">
        <v>80</v>
      </c>
      <c r="D233" s="39">
        <v>1032</v>
      </c>
      <c r="E233" s="41">
        <v>0.1</v>
      </c>
      <c r="F233" s="42">
        <f t="shared" ref="F233" si="47">D233*(1+E233)</f>
        <v>1135.2</v>
      </c>
      <c r="G233" s="43" t="s">
        <v>13</v>
      </c>
      <c r="H233" s="44"/>
      <c r="I233" s="45">
        <f t="shared" ref="I233:I238" si="48">H233*F233</f>
        <v>0</v>
      </c>
      <c r="J233" s="46"/>
    </row>
    <row r="234" spans="1:10" ht="15.75">
      <c r="A234" s="21">
        <f>IF(F234&lt;&gt;"",1+MAX($A$7:A233),"")</f>
        <v>141</v>
      </c>
      <c r="B234" s="39"/>
      <c r="C234" s="40" t="s">
        <v>81</v>
      </c>
      <c r="D234" s="39">
        <v>1032</v>
      </c>
      <c r="E234" s="41">
        <v>0.1</v>
      </c>
      <c r="F234" s="42">
        <f t="shared" ref="F234:F236" si="49">D234*(1+E234)</f>
        <v>1135.2</v>
      </c>
      <c r="G234" s="43" t="s">
        <v>13</v>
      </c>
      <c r="H234" s="44"/>
      <c r="I234" s="45">
        <f t="shared" si="48"/>
        <v>0</v>
      </c>
      <c r="J234" s="46"/>
    </row>
    <row r="235" spans="1:10" ht="15.75">
      <c r="A235" s="21">
        <f>IF(F235&lt;&gt;"",1+MAX($A$7:A234),"")</f>
        <v>142</v>
      </c>
      <c r="B235" s="39"/>
      <c r="C235" s="40" t="s">
        <v>82</v>
      </c>
      <c r="D235" s="39">
        <v>1032</v>
      </c>
      <c r="E235" s="41">
        <v>0.1</v>
      </c>
      <c r="F235" s="42">
        <f t="shared" si="49"/>
        <v>1135.2</v>
      </c>
      <c r="G235" s="43" t="s">
        <v>13</v>
      </c>
      <c r="H235" s="44"/>
      <c r="I235" s="45">
        <f t="shared" si="48"/>
        <v>0</v>
      </c>
      <c r="J235" s="46"/>
    </row>
    <row r="236" spans="1:10" ht="15.75">
      <c r="A236" s="21">
        <f>IF(F236&lt;&gt;"",1+MAX($A$7:A235),"")</f>
        <v>143</v>
      </c>
      <c r="B236" s="39"/>
      <c r="C236" s="40" t="s">
        <v>83</v>
      </c>
      <c r="D236" s="39">
        <v>1032</v>
      </c>
      <c r="E236" s="41">
        <v>0.1</v>
      </c>
      <c r="F236" s="42">
        <f t="shared" si="49"/>
        <v>1135.2</v>
      </c>
      <c r="G236" s="43" t="s">
        <v>13</v>
      </c>
      <c r="H236" s="44"/>
      <c r="I236" s="45">
        <f t="shared" si="48"/>
        <v>0</v>
      </c>
      <c r="J236" s="46"/>
    </row>
    <row r="237" spans="1:10" ht="15.75">
      <c r="A237" s="21" t="str">
        <f>IF(F237&lt;&gt;"",1+MAX($A$7:A236),"")</f>
        <v/>
      </c>
      <c r="B237" s="20"/>
      <c r="C237" s="36" t="s">
        <v>86</v>
      </c>
      <c r="D237" s="20"/>
      <c r="E237" s="20"/>
      <c r="F237" s="20"/>
      <c r="G237" s="20"/>
      <c r="H237" s="16"/>
      <c r="I237" s="17"/>
      <c r="J237" s="32"/>
    </row>
    <row r="238" spans="1:10" ht="15.75">
      <c r="A238" s="21">
        <f>IF(F238&lt;&gt;"",1+MAX($A$7:A237),"")</f>
        <v>144</v>
      </c>
      <c r="B238" s="39"/>
      <c r="C238" s="40" t="s">
        <v>85</v>
      </c>
      <c r="D238" s="39">
        <v>92</v>
      </c>
      <c r="E238" s="41">
        <v>0.1</v>
      </c>
      <c r="F238" s="42">
        <f t="shared" ref="F238" si="50">D238*(1+E238)</f>
        <v>101.2</v>
      </c>
      <c r="G238" s="43" t="s">
        <v>14</v>
      </c>
      <c r="H238" s="44"/>
      <c r="I238" s="45">
        <f t="shared" si="48"/>
        <v>0</v>
      </c>
      <c r="J238" s="46"/>
    </row>
    <row r="239" spans="1:10" ht="15.75" thickBot="1">
      <c r="A239" s="25"/>
      <c r="B239" s="20"/>
      <c r="C239" s="20"/>
      <c r="D239" s="20"/>
      <c r="E239" s="20"/>
      <c r="F239" s="20"/>
      <c r="G239" s="20"/>
      <c r="H239" s="20"/>
      <c r="I239" s="20"/>
      <c r="J239" s="32"/>
    </row>
    <row r="240" spans="1:10" s="35" customFormat="1" ht="20.25" customHeight="1" thickBot="1">
      <c r="A240" s="80" t="s">
        <v>20</v>
      </c>
      <c r="B240" s="81"/>
      <c r="C240" s="81"/>
      <c r="D240" s="81"/>
      <c r="E240" s="81"/>
      <c r="F240" s="81"/>
      <c r="G240" s="81"/>
      <c r="H240" s="81"/>
      <c r="I240" s="81"/>
      <c r="J240" s="76">
        <f>SUM(J242:J302)</f>
        <v>0</v>
      </c>
    </row>
    <row r="241" spans="1:10" ht="15.75" thickBot="1">
      <c r="A241" s="25"/>
      <c r="B241" s="20"/>
      <c r="C241" s="20"/>
      <c r="D241" s="20"/>
      <c r="E241" s="20"/>
      <c r="F241" s="20"/>
      <c r="G241" s="20"/>
      <c r="H241" s="20"/>
      <c r="I241" s="20"/>
      <c r="J241" s="32"/>
    </row>
    <row r="242" spans="1:10" s="35" customFormat="1" ht="16.5" thickBot="1">
      <c r="A242" s="66"/>
      <c r="B242" s="67" t="s">
        <v>118</v>
      </c>
      <c r="C242" s="68" t="s">
        <v>16</v>
      </c>
      <c r="D242" s="69"/>
      <c r="E242" s="69"/>
      <c r="F242" s="69"/>
      <c r="G242" s="69"/>
      <c r="H242" s="69"/>
      <c r="I242" s="69"/>
      <c r="J242" s="70">
        <f>SUM(I243:I260)</f>
        <v>0</v>
      </c>
    </row>
    <row r="243" spans="1:10">
      <c r="A243" s="25"/>
      <c r="B243" s="20"/>
      <c r="C243" s="20"/>
      <c r="D243" s="20"/>
      <c r="E243" s="20"/>
      <c r="F243" s="20"/>
      <c r="G243" s="20"/>
      <c r="H243" s="20"/>
      <c r="I243" s="20"/>
      <c r="J243" s="32"/>
    </row>
    <row r="244" spans="1:10" ht="15.75">
      <c r="A244" s="21" t="str">
        <f>IF(F244&lt;&gt;"",1+MAX($A$7:A243),"")</f>
        <v/>
      </c>
      <c r="B244" s="20"/>
      <c r="C244" s="38" t="s">
        <v>38</v>
      </c>
      <c r="D244" s="20"/>
      <c r="E244" s="20"/>
      <c r="F244" s="20"/>
      <c r="G244" s="20"/>
      <c r="H244" s="20"/>
      <c r="I244" s="20"/>
      <c r="J244" s="32"/>
    </row>
    <row r="245" spans="1:10" ht="15.75">
      <c r="A245" s="21">
        <f>IF(F245&lt;&gt;"",1+MAX($A$7:A244),"")</f>
        <v>145</v>
      </c>
      <c r="B245" s="39"/>
      <c r="C245" s="39" t="s">
        <v>21</v>
      </c>
      <c r="D245" s="42">
        <f>1550/27</f>
        <v>57.407407407407405</v>
      </c>
      <c r="E245" s="41">
        <v>0.1</v>
      </c>
      <c r="F245" s="42">
        <f>D245*(1+E245)</f>
        <v>63.148148148148152</v>
      </c>
      <c r="G245" s="43" t="s">
        <v>22</v>
      </c>
      <c r="H245" s="44"/>
      <c r="I245" s="45">
        <f t="shared" ref="I245:I259" si="51">H245*F245</f>
        <v>0</v>
      </c>
      <c r="J245" s="46"/>
    </row>
    <row r="246" spans="1:10" ht="15.75">
      <c r="A246" s="21">
        <f>IF(F246&lt;&gt;"",1+MAX($A$7:A245),"")</f>
        <v>146</v>
      </c>
      <c r="B246" s="39"/>
      <c r="C246" s="40" t="s">
        <v>17</v>
      </c>
      <c r="D246" s="42">
        <f>284/27</f>
        <v>10.518518518518519</v>
      </c>
      <c r="E246" s="41">
        <v>0.1</v>
      </c>
      <c r="F246" s="42">
        <f t="shared" ref="F246:F252" si="52">D246*(1+E246)</f>
        <v>11.570370370370371</v>
      </c>
      <c r="G246" s="43" t="s">
        <v>22</v>
      </c>
      <c r="H246" s="44"/>
      <c r="I246" s="45">
        <f t="shared" si="51"/>
        <v>0</v>
      </c>
      <c r="J246" s="46"/>
    </row>
    <row r="247" spans="1:10" ht="15.75">
      <c r="A247" s="21" t="str">
        <f>IF(F247&lt;&gt;"",1+MAX($A$7:A246),"")</f>
        <v/>
      </c>
      <c r="B247" s="20"/>
      <c r="C247" s="38" t="s">
        <v>35</v>
      </c>
      <c r="D247" s="14"/>
      <c r="E247" s="13"/>
      <c r="F247" s="14"/>
      <c r="G247" s="15"/>
      <c r="H247" s="16"/>
      <c r="I247" s="17"/>
      <c r="J247" s="32"/>
    </row>
    <row r="248" spans="1:10" ht="28.5">
      <c r="A248" s="21">
        <f>IF(F248&lt;&gt;"",1+MAX($A$7:A247),"")</f>
        <v>147</v>
      </c>
      <c r="B248" s="39"/>
      <c r="C248" s="48" t="s">
        <v>26</v>
      </c>
      <c r="D248" s="42">
        <f>7331-652</f>
        <v>6679</v>
      </c>
      <c r="E248" s="41">
        <v>0.1</v>
      </c>
      <c r="F248" s="42">
        <f t="shared" si="52"/>
        <v>7346.9000000000005</v>
      </c>
      <c r="G248" s="43" t="s">
        <v>13</v>
      </c>
      <c r="H248" s="44"/>
      <c r="I248" s="45">
        <f t="shared" si="51"/>
        <v>0</v>
      </c>
      <c r="J248" s="46"/>
    </row>
    <row r="249" spans="1:10" ht="15.75">
      <c r="A249" s="21" t="str">
        <f>IF(F249&lt;&gt;"",1+MAX($A$7:A248),"")</f>
        <v/>
      </c>
      <c r="B249" s="20"/>
      <c r="C249" s="37" t="s">
        <v>36</v>
      </c>
      <c r="D249" s="14"/>
      <c r="E249" s="13"/>
      <c r="F249" s="14"/>
      <c r="G249" s="15"/>
      <c r="H249" s="16"/>
      <c r="I249" s="17">
        <f t="shared" si="51"/>
        <v>0</v>
      </c>
      <c r="J249" s="32"/>
    </row>
    <row r="250" spans="1:10" ht="15.75">
      <c r="A250" s="21">
        <f>IF(F250&lt;&gt;"",1+MAX($A$7:A249),"")</f>
        <v>148</v>
      </c>
      <c r="B250" s="39"/>
      <c r="C250" s="40" t="s">
        <v>132</v>
      </c>
      <c r="D250" s="42">
        <v>652</v>
      </c>
      <c r="E250" s="41">
        <v>0.1</v>
      </c>
      <c r="F250" s="42">
        <f t="shared" si="52"/>
        <v>717.2</v>
      </c>
      <c r="G250" s="43" t="s">
        <v>13</v>
      </c>
      <c r="H250" s="44"/>
      <c r="I250" s="45">
        <f t="shared" si="51"/>
        <v>0</v>
      </c>
      <c r="J250" s="46"/>
    </row>
    <row r="251" spans="1:10" ht="15.75">
      <c r="A251" s="21">
        <f>IF(F251&lt;&gt;"",1+MAX($A$7:A250),"")</f>
        <v>149</v>
      </c>
      <c r="B251" s="39"/>
      <c r="C251" s="40" t="s">
        <v>133</v>
      </c>
      <c r="D251" s="42">
        <v>1955</v>
      </c>
      <c r="E251" s="41">
        <v>0.1</v>
      </c>
      <c r="F251" s="42">
        <f t="shared" si="52"/>
        <v>2150.5</v>
      </c>
      <c r="G251" s="43" t="s">
        <v>13</v>
      </c>
      <c r="H251" s="44"/>
      <c r="I251" s="45">
        <f t="shared" si="51"/>
        <v>0</v>
      </c>
      <c r="J251" s="46"/>
    </row>
    <row r="252" spans="1:10" ht="15.75">
      <c r="A252" s="21">
        <f>IF(F252&lt;&gt;"",1+MAX($A$7:A251),"")</f>
        <v>150</v>
      </c>
      <c r="B252" s="39"/>
      <c r="C252" s="40" t="s">
        <v>134</v>
      </c>
      <c r="D252" s="42">
        <v>4788</v>
      </c>
      <c r="E252" s="41">
        <v>0.1</v>
      </c>
      <c r="F252" s="42">
        <f t="shared" si="52"/>
        <v>5266.8</v>
      </c>
      <c r="G252" s="43" t="s">
        <v>13</v>
      </c>
      <c r="H252" s="44"/>
      <c r="I252" s="45">
        <f t="shared" si="51"/>
        <v>0</v>
      </c>
      <c r="J252" s="46"/>
    </row>
    <row r="253" spans="1:10" ht="15.75">
      <c r="A253" s="21">
        <f>IF(F253&lt;&gt;"",1+MAX($A$7:A252),"")</f>
        <v>151</v>
      </c>
      <c r="B253" s="39"/>
      <c r="C253" s="39" t="s">
        <v>23</v>
      </c>
      <c r="D253" s="39">
        <v>41</v>
      </c>
      <c r="E253" s="41">
        <v>0.1</v>
      </c>
      <c r="F253" s="42">
        <f t="shared" ref="F253" si="53">D253*(1+E253)</f>
        <v>45.1</v>
      </c>
      <c r="G253" s="43" t="s">
        <v>13</v>
      </c>
      <c r="H253" s="44"/>
      <c r="I253" s="45">
        <f t="shared" si="51"/>
        <v>0</v>
      </c>
      <c r="J253" s="46"/>
    </row>
    <row r="254" spans="1:10" ht="15.75">
      <c r="A254" s="21">
        <f>IF(F254&lt;&gt;"",1+MAX($A$7:A253),"")</f>
        <v>152</v>
      </c>
      <c r="B254" s="39"/>
      <c r="C254" s="40" t="s">
        <v>24</v>
      </c>
      <c r="D254" s="39">
        <v>1408</v>
      </c>
      <c r="E254" s="41">
        <v>0.1</v>
      </c>
      <c r="F254" s="42">
        <f t="shared" ref="F254:F255" si="54">D254*(1+E254)</f>
        <v>1548.8000000000002</v>
      </c>
      <c r="G254" s="43" t="s">
        <v>13</v>
      </c>
      <c r="H254" s="44"/>
      <c r="I254" s="45">
        <f t="shared" si="51"/>
        <v>0</v>
      </c>
      <c r="J254" s="46"/>
    </row>
    <row r="255" spans="1:10" ht="15.75">
      <c r="A255" s="21">
        <f>IF(F255&lt;&gt;"",1+MAX($A$7:A254),"")</f>
        <v>153</v>
      </c>
      <c r="B255" s="39"/>
      <c r="C255" s="40" t="s">
        <v>25</v>
      </c>
      <c r="D255" s="39">
        <v>670</v>
      </c>
      <c r="E255" s="41">
        <v>0.1</v>
      </c>
      <c r="F255" s="42">
        <f t="shared" si="54"/>
        <v>737.00000000000011</v>
      </c>
      <c r="G255" s="43" t="s">
        <v>13</v>
      </c>
      <c r="H255" s="44"/>
      <c r="I255" s="45">
        <f t="shared" si="51"/>
        <v>0</v>
      </c>
      <c r="J255" s="46"/>
    </row>
    <row r="256" spans="1:10" ht="15.75">
      <c r="A256" s="21" t="str">
        <f>IF(F256&lt;&gt;"",1+MAX($A$7:A255),"")</f>
        <v/>
      </c>
      <c r="B256" s="20"/>
      <c r="C256" s="36" t="s">
        <v>50</v>
      </c>
      <c r="D256" s="20"/>
      <c r="E256" s="13"/>
      <c r="F256" s="14"/>
      <c r="G256" s="15"/>
      <c r="H256" s="16"/>
      <c r="I256" s="17"/>
      <c r="J256" s="32"/>
    </row>
    <row r="257" spans="1:10" ht="15.75">
      <c r="A257" s="21">
        <f>IF(F257&lt;&gt;"",1+MAX($A$7:A256),"")</f>
        <v>154</v>
      </c>
      <c r="B257" s="39"/>
      <c r="C257" s="40" t="s">
        <v>51</v>
      </c>
      <c r="D257" s="39">
        <v>6258</v>
      </c>
      <c r="E257" s="41">
        <v>0.1</v>
      </c>
      <c r="F257" s="42">
        <f t="shared" ref="F257:F258" si="55">D257*(1+E257)</f>
        <v>6883.8</v>
      </c>
      <c r="G257" s="43" t="s">
        <v>13</v>
      </c>
      <c r="H257" s="44"/>
      <c r="I257" s="45">
        <f t="shared" si="51"/>
        <v>0</v>
      </c>
      <c r="J257" s="46"/>
    </row>
    <row r="258" spans="1:10" ht="30">
      <c r="A258" s="21">
        <f>IF(F258&lt;&gt;"",1+MAX($A$7:A257),"")</f>
        <v>155</v>
      </c>
      <c r="B258" s="39"/>
      <c r="C258" s="47" t="s">
        <v>52</v>
      </c>
      <c r="D258" s="39">
        <v>4132</v>
      </c>
      <c r="E258" s="41">
        <v>0.1</v>
      </c>
      <c r="F258" s="42">
        <f t="shared" si="55"/>
        <v>4545.2000000000007</v>
      </c>
      <c r="G258" s="43" t="s">
        <v>13</v>
      </c>
      <c r="H258" s="44"/>
      <c r="I258" s="45">
        <f t="shared" si="51"/>
        <v>0</v>
      </c>
      <c r="J258" s="46"/>
    </row>
    <row r="259" spans="1:10" ht="15.75">
      <c r="A259" s="21">
        <f>IF(F259&lt;&gt;"",1+MAX($A$7:A258),"")</f>
        <v>156</v>
      </c>
      <c r="B259" s="39"/>
      <c r="C259" s="40" t="s">
        <v>131</v>
      </c>
      <c r="D259" s="39">
        <v>1392</v>
      </c>
      <c r="E259" s="41">
        <v>0.1</v>
      </c>
      <c r="F259" s="42">
        <f t="shared" ref="F259" si="56">D259*(1+E259)</f>
        <v>1531.2</v>
      </c>
      <c r="G259" s="43" t="s">
        <v>13</v>
      </c>
      <c r="H259" s="44"/>
      <c r="I259" s="45">
        <f t="shared" si="51"/>
        <v>0</v>
      </c>
      <c r="J259" s="46"/>
    </row>
    <row r="260" spans="1:10" ht="16.5" thickBot="1">
      <c r="A260" s="21" t="str">
        <f>IF(F260&lt;&gt;"",1+MAX($A$7:A259),"")</f>
        <v/>
      </c>
      <c r="B260" s="20"/>
      <c r="C260" s="9"/>
      <c r="D260" s="20"/>
      <c r="E260" s="13"/>
      <c r="F260" s="14"/>
      <c r="G260" s="15"/>
      <c r="H260" s="20"/>
      <c r="I260" s="20"/>
      <c r="J260" s="32"/>
    </row>
    <row r="261" spans="1:10" s="35" customFormat="1" ht="16.5" thickBot="1">
      <c r="A261" s="66" t="str">
        <f>IF(F261&lt;&gt;"",1+MAX($A$7:A260),"")</f>
        <v/>
      </c>
      <c r="B261" s="67"/>
      <c r="C261" s="68" t="s">
        <v>55</v>
      </c>
      <c r="D261" s="69"/>
      <c r="E261" s="69"/>
      <c r="F261" s="69"/>
      <c r="G261" s="69"/>
      <c r="H261" s="69"/>
      <c r="I261" s="69"/>
      <c r="J261" s="70">
        <f>SUM(I262:I265)</f>
        <v>0</v>
      </c>
    </row>
    <row r="262" spans="1:10" ht="15.75">
      <c r="A262" s="21" t="str">
        <f>IF(F262&lt;&gt;"",1+MAX($A$7:A261),"")</f>
        <v/>
      </c>
      <c r="B262" s="20"/>
      <c r="C262" s="9"/>
      <c r="D262" s="20"/>
      <c r="E262" s="13"/>
      <c r="F262" s="14"/>
      <c r="G262" s="15"/>
      <c r="H262" s="20"/>
      <c r="I262" s="20"/>
      <c r="J262" s="32"/>
    </row>
    <row r="263" spans="1:10" ht="15.75">
      <c r="A263" s="21">
        <f>IF(F263&lt;&gt;"",1+MAX($A$7:A262),"")</f>
        <v>157</v>
      </c>
      <c r="B263" s="39"/>
      <c r="C263" s="40" t="s">
        <v>129</v>
      </c>
      <c r="D263" s="39">
        <v>1448</v>
      </c>
      <c r="E263" s="41">
        <v>0.1</v>
      </c>
      <c r="F263" s="42">
        <f t="shared" ref="F263" si="57">D263*(1+E263)</f>
        <v>1592.8000000000002</v>
      </c>
      <c r="G263" s="43" t="s">
        <v>13</v>
      </c>
      <c r="H263" s="44"/>
      <c r="I263" s="45">
        <f t="shared" ref="I263:I264" si="58">H263*F263</f>
        <v>0</v>
      </c>
      <c r="J263" s="46"/>
    </row>
    <row r="264" spans="1:10" ht="15.75">
      <c r="A264" s="21">
        <f>IF(F264&lt;&gt;"",1+MAX($A$7:A263),"")</f>
        <v>158</v>
      </c>
      <c r="B264" s="39"/>
      <c r="C264" s="40" t="s">
        <v>130</v>
      </c>
      <c r="D264" s="39">
        <v>4790</v>
      </c>
      <c r="E264" s="41">
        <v>0.1</v>
      </c>
      <c r="F264" s="42">
        <f t="shared" ref="F264" si="59">D264*(1+E264)</f>
        <v>5269</v>
      </c>
      <c r="G264" s="43" t="s">
        <v>13</v>
      </c>
      <c r="H264" s="44"/>
      <c r="I264" s="45">
        <f t="shared" si="58"/>
        <v>0</v>
      </c>
      <c r="J264" s="46"/>
    </row>
    <row r="265" spans="1:10" ht="16.5" thickBot="1">
      <c r="A265" s="21" t="str">
        <f>IF(F265&lt;&gt;"",1+MAX($A$7:A264),"")</f>
        <v/>
      </c>
      <c r="B265" s="20"/>
      <c r="C265" s="9"/>
      <c r="D265" s="20"/>
      <c r="E265" s="13"/>
      <c r="F265" s="14"/>
      <c r="G265" s="15"/>
      <c r="H265" s="20"/>
      <c r="I265" s="20"/>
      <c r="J265" s="32"/>
    </row>
    <row r="266" spans="1:10" s="35" customFormat="1" ht="16.5" thickBot="1">
      <c r="A266" s="66" t="str">
        <f>IF(F266&lt;&gt;"",1+MAX($A$7:A265),"")</f>
        <v/>
      </c>
      <c r="B266" s="67"/>
      <c r="C266" s="68" t="s">
        <v>53</v>
      </c>
      <c r="D266" s="69"/>
      <c r="E266" s="69"/>
      <c r="F266" s="69"/>
      <c r="G266" s="69"/>
      <c r="H266" s="69"/>
      <c r="I266" s="69"/>
      <c r="J266" s="70">
        <f>SUM(I267:I285)</f>
        <v>0</v>
      </c>
    </row>
    <row r="267" spans="1:10" ht="15.75">
      <c r="A267" s="21" t="str">
        <f>IF(F267&lt;&gt;"",1+MAX($A$7:A266),"")</f>
        <v/>
      </c>
      <c r="B267" s="20"/>
      <c r="C267" s="20"/>
      <c r="D267" s="20"/>
      <c r="E267" s="20"/>
      <c r="F267" s="20"/>
      <c r="G267" s="20"/>
      <c r="H267" s="20"/>
      <c r="I267" s="20"/>
      <c r="J267" s="32"/>
    </row>
    <row r="268" spans="1:10" ht="15.75">
      <c r="A268" s="21" t="str">
        <f>IF(F268&lt;&gt;"",1+MAX($A$7:A267),"")</f>
        <v/>
      </c>
      <c r="B268" s="20"/>
      <c r="C268" s="38" t="s">
        <v>89</v>
      </c>
      <c r="D268" s="8"/>
      <c r="E268" s="20"/>
      <c r="F268" s="20"/>
      <c r="G268" s="20"/>
      <c r="H268" s="20"/>
      <c r="I268" s="20"/>
      <c r="J268" s="32"/>
    </row>
    <row r="269" spans="1:10" ht="15.75">
      <c r="A269" s="21" t="str">
        <f>IF(F269&lt;&gt;"",1+MAX($A$7:A268),"")</f>
        <v/>
      </c>
      <c r="B269" s="20"/>
      <c r="C269" s="9"/>
      <c r="D269" s="20"/>
      <c r="E269" s="13"/>
      <c r="F269" s="14"/>
      <c r="G269" s="15"/>
      <c r="H269" s="20"/>
      <c r="I269" s="20"/>
      <c r="J269" s="32"/>
    </row>
    <row r="270" spans="1:10" ht="45">
      <c r="A270" s="21">
        <f>IF(F270&lt;&gt;"",1+MAX($A$7:A269),"")</f>
        <v>159</v>
      </c>
      <c r="B270" s="39"/>
      <c r="C270" s="47" t="s">
        <v>125</v>
      </c>
      <c r="D270" s="39">
        <v>1772</v>
      </c>
      <c r="E270" s="41">
        <v>0.1</v>
      </c>
      <c r="F270" s="42">
        <f t="shared" ref="F270:F273" si="60">D270*(1+E270)</f>
        <v>1949.2</v>
      </c>
      <c r="G270" s="43" t="s">
        <v>13</v>
      </c>
      <c r="H270" s="44"/>
      <c r="I270" s="45">
        <f t="shared" ref="I270:I284" si="61">H270*F270</f>
        <v>0</v>
      </c>
      <c r="J270" s="46"/>
    </row>
    <row r="271" spans="1:10" ht="15.75">
      <c r="A271" s="21">
        <f>IF(F271&lt;&gt;"",1+MAX($A$7:A270),"")</f>
        <v>160</v>
      </c>
      <c r="B271" s="39"/>
      <c r="C271" s="40" t="s">
        <v>126</v>
      </c>
      <c r="D271" s="39">
        <f>1860+37</f>
        <v>1897</v>
      </c>
      <c r="E271" s="41">
        <v>0.1</v>
      </c>
      <c r="F271" s="42">
        <f t="shared" si="60"/>
        <v>2086.7000000000003</v>
      </c>
      <c r="G271" s="43" t="s">
        <v>13</v>
      </c>
      <c r="H271" s="44"/>
      <c r="I271" s="45">
        <f t="shared" si="61"/>
        <v>0</v>
      </c>
      <c r="J271" s="46"/>
    </row>
    <row r="272" spans="1:10" ht="15.75">
      <c r="A272" s="21">
        <f>IF(F272&lt;&gt;"",1+MAX($A$7:A271),"")</f>
        <v>161</v>
      </c>
      <c r="B272" s="39"/>
      <c r="C272" s="40" t="s">
        <v>127</v>
      </c>
      <c r="D272" s="39">
        <v>388</v>
      </c>
      <c r="E272" s="41">
        <v>0.1</v>
      </c>
      <c r="F272" s="42">
        <f t="shared" si="60"/>
        <v>426.8</v>
      </c>
      <c r="G272" s="43" t="s">
        <v>13</v>
      </c>
      <c r="H272" s="44"/>
      <c r="I272" s="45">
        <f t="shared" si="61"/>
        <v>0</v>
      </c>
      <c r="J272" s="46"/>
    </row>
    <row r="273" spans="1:10" ht="15.75">
      <c r="A273" s="21">
        <f>IF(F273&lt;&gt;"",1+MAX($A$7:A272),"")</f>
        <v>162</v>
      </c>
      <c r="B273" s="39"/>
      <c r="C273" s="40" t="s">
        <v>128</v>
      </c>
      <c r="D273" s="39">
        <v>2779</v>
      </c>
      <c r="E273" s="41">
        <v>0.1</v>
      </c>
      <c r="F273" s="42">
        <f t="shared" si="60"/>
        <v>3056.9</v>
      </c>
      <c r="G273" s="43" t="s">
        <v>13</v>
      </c>
      <c r="H273" s="44"/>
      <c r="I273" s="45">
        <f t="shared" si="61"/>
        <v>0</v>
      </c>
      <c r="J273" s="46"/>
    </row>
    <row r="274" spans="1:10" ht="15.75">
      <c r="A274" s="21" t="str">
        <f>IF(F274&lt;&gt;"",1+MAX($A$7:A273),"")</f>
        <v/>
      </c>
      <c r="B274" s="20"/>
      <c r="C274" s="9"/>
      <c r="D274" s="20"/>
      <c r="E274" s="13"/>
      <c r="F274" s="14"/>
      <c r="G274" s="15"/>
      <c r="H274" s="16"/>
      <c r="I274" s="17"/>
      <c r="J274" s="32"/>
    </row>
    <row r="275" spans="1:10" ht="15.75">
      <c r="A275" s="21" t="str">
        <f>IF(F275&lt;&gt;"",1+MAX($A$7:A274),"")</f>
        <v/>
      </c>
      <c r="B275" s="20"/>
      <c r="C275" s="36" t="s">
        <v>90</v>
      </c>
      <c r="D275" s="20"/>
      <c r="E275" s="13"/>
      <c r="F275" s="14"/>
      <c r="G275" s="15"/>
      <c r="H275" s="16"/>
      <c r="I275" s="17"/>
      <c r="J275" s="32"/>
    </row>
    <row r="276" spans="1:10" ht="15.75">
      <c r="A276" s="21" t="str">
        <f>IF(F276&lt;&gt;"",1+MAX($A$7:A275),"")</f>
        <v/>
      </c>
      <c r="B276" s="20"/>
      <c r="C276" s="9"/>
      <c r="D276" s="20"/>
      <c r="E276" s="13"/>
      <c r="F276" s="14"/>
      <c r="G276" s="15"/>
      <c r="H276" s="16"/>
      <c r="I276" s="17"/>
      <c r="J276" s="32"/>
    </row>
    <row r="277" spans="1:10" ht="15.75">
      <c r="A277" s="21">
        <f>IF(F277&lt;&gt;"",1+MAX($A$7:A276),"")</f>
        <v>163</v>
      </c>
      <c r="B277" s="39"/>
      <c r="C277" s="40" t="s">
        <v>123</v>
      </c>
      <c r="D277" s="39">
        <f>136+378</f>
        <v>514</v>
      </c>
      <c r="E277" s="41">
        <v>0.1</v>
      </c>
      <c r="F277" s="42">
        <f t="shared" ref="F277:F278" si="62">D277*(1+E277)</f>
        <v>565.40000000000009</v>
      </c>
      <c r="G277" s="43" t="s">
        <v>14</v>
      </c>
      <c r="H277" s="44"/>
      <c r="I277" s="45">
        <f t="shared" si="61"/>
        <v>0</v>
      </c>
      <c r="J277" s="46"/>
    </row>
    <row r="278" spans="1:10" ht="15.75">
      <c r="A278" s="21">
        <f>IF(F278&lt;&gt;"",1+MAX($A$7:A277),"")</f>
        <v>164</v>
      </c>
      <c r="B278" s="39"/>
      <c r="C278" s="40" t="s">
        <v>124</v>
      </c>
      <c r="D278" s="39">
        <v>506</v>
      </c>
      <c r="E278" s="41">
        <v>0.1</v>
      </c>
      <c r="F278" s="42">
        <f t="shared" si="62"/>
        <v>556.6</v>
      </c>
      <c r="G278" s="43" t="s">
        <v>14</v>
      </c>
      <c r="H278" s="44"/>
      <c r="I278" s="45">
        <f t="shared" si="61"/>
        <v>0</v>
      </c>
      <c r="J278" s="46"/>
    </row>
    <row r="279" spans="1:10" ht="15.75">
      <c r="A279" s="21" t="str">
        <f>IF(F279&lt;&gt;"",1+MAX($A$7:A278),"")</f>
        <v/>
      </c>
      <c r="B279" s="20"/>
      <c r="C279" s="9"/>
      <c r="D279" s="20"/>
      <c r="E279" s="13"/>
      <c r="F279" s="14"/>
      <c r="G279" s="15"/>
      <c r="H279" s="16"/>
      <c r="I279" s="17"/>
      <c r="J279" s="32"/>
    </row>
    <row r="280" spans="1:10" ht="15.75">
      <c r="A280" s="21" t="str">
        <f>IF(F280&lt;&gt;"",1+MAX($A$7:A279),"")</f>
        <v/>
      </c>
      <c r="B280" s="20"/>
      <c r="C280" s="38" t="s">
        <v>91</v>
      </c>
      <c r="D280" s="20"/>
      <c r="E280" s="13"/>
      <c r="F280" s="14"/>
      <c r="G280" s="15"/>
      <c r="H280" s="16"/>
      <c r="I280" s="17"/>
      <c r="J280" s="32"/>
    </row>
    <row r="281" spans="1:10" ht="15.75">
      <c r="A281" s="21">
        <f>IF(F281&lt;&gt;"",1+MAX($A$7:A280),"")</f>
        <v>165</v>
      </c>
      <c r="B281" s="39"/>
      <c r="C281" s="47" t="s">
        <v>122</v>
      </c>
      <c r="D281" s="39">
        <f>14*(378+137+30)</f>
        <v>7630</v>
      </c>
      <c r="E281" s="41">
        <v>0.1</v>
      </c>
      <c r="F281" s="42">
        <f t="shared" ref="F281" si="63">D281*(1+E281)</f>
        <v>8393</v>
      </c>
      <c r="G281" s="43" t="s">
        <v>13</v>
      </c>
      <c r="H281" s="44"/>
      <c r="I281" s="45">
        <f t="shared" si="61"/>
        <v>0</v>
      </c>
      <c r="J281" s="46"/>
    </row>
    <row r="282" spans="1:10" ht="15.75">
      <c r="A282" s="21" t="str">
        <f>IF(F282&lt;&gt;"",1+MAX($A$7:A281),"")</f>
        <v/>
      </c>
      <c r="B282" s="20"/>
      <c r="C282" s="9"/>
      <c r="D282" s="20"/>
      <c r="E282" s="13"/>
      <c r="F282" s="14"/>
      <c r="G282" s="15"/>
      <c r="H282" s="16"/>
      <c r="I282" s="17"/>
      <c r="J282" s="32"/>
    </row>
    <row r="283" spans="1:10" ht="15.75">
      <c r="A283" s="21" t="str">
        <f>IF(F283&lt;&gt;"",1+MAX($A$7:A282),"")</f>
        <v/>
      </c>
      <c r="B283" s="20"/>
      <c r="C283" s="36" t="s">
        <v>92</v>
      </c>
      <c r="D283" s="20"/>
      <c r="E283" s="13"/>
      <c r="F283" s="14"/>
      <c r="G283" s="15"/>
      <c r="H283" s="16"/>
      <c r="I283" s="17"/>
      <c r="J283" s="32"/>
    </row>
    <row r="284" spans="1:10" ht="15.75">
      <c r="A284" s="21">
        <f>IF(F284&lt;&gt;"",1+MAX($A$7:A283),"")</f>
        <v>166</v>
      </c>
      <c r="B284" s="39"/>
      <c r="C284" s="47" t="s">
        <v>121</v>
      </c>
      <c r="D284" s="39">
        <v>1772</v>
      </c>
      <c r="E284" s="41">
        <v>0.1</v>
      </c>
      <c r="F284" s="42">
        <f t="shared" ref="F284" si="64">D284*(1+E284)</f>
        <v>1949.2</v>
      </c>
      <c r="G284" s="43" t="s">
        <v>13</v>
      </c>
      <c r="H284" s="44"/>
      <c r="I284" s="45">
        <f t="shared" si="61"/>
        <v>0</v>
      </c>
      <c r="J284" s="46"/>
    </row>
    <row r="285" spans="1:10" ht="16.5" thickBot="1">
      <c r="A285" s="21" t="str">
        <f>IF(F285&lt;&gt;"",1+MAX($A$7:A284),"")</f>
        <v/>
      </c>
      <c r="B285" s="20"/>
      <c r="C285" s="9"/>
      <c r="D285" s="20"/>
      <c r="E285" s="20"/>
      <c r="F285" s="20"/>
      <c r="G285" s="20"/>
      <c r="H285" s="20"/>
      <c r="I285" s="20"/>
      <c r="J285" s="32"/>
    </row>
    <row r="286" spans="1:10" s="35" customFormat="1" ht="16.5" thickBot="1">
      <c r="A286" s="66" t="str">
        <f>IF(F286&lt;&gt;"",1+MAX($A$7:A285),"")</f>
        <v/>
      </c>
      <c r="B286" s="67"/>
      <c r="C286" s="68" t="s">
        <v>12</v>
      </c>
      <c r="D286" s="69"/>
      <c r="E286" s="69"/>
      <c r="F286" s="69"/>
      <c r="G286" s="69"/>
      <c r="H286" s="69"/>
      <c r="I286" s="69"/>
      <c r="J286" s="70">
        <f>SUM(I287:I290)</f>
        <v>0</v>
      </c>
    </row>
    <row r="287" spans="1:10" ht="15.75">
      <c r="A287" s="21" t="str">
        <f>IF(F287&lt;&gt;"",1+MAX($A$7:A286),"")</f>
        <v/>
      </c>
      <c r="B287" s="20"/>
      <c r="C287" s="9"/>
      <c r="D287" s="20"/>
      <c r="E287" s="20"/>
      <c r="F287" s="20"/>
      <c r="G287" s="20"/>
      <c r="H287" s="20"/>
      <c r="I287" s="20"/>
      <c r="J287" s="32"/>
    </row>
    <row r="288" spans="1:10" ht="15.75">
      <c r="A288" s="21" t="str">
        <f>IF(F288&lt;&gt;"",1+MAX($A$7:A287),"")</f>
        <v/>
      </c>
      <c r="B288" s="20"/>
      <c r="C288" s="36" t="s">
        <v>39</v>
      </c>
      <c r="D288" s="20"/>
      <c r="E288" s="20"/>
      <c r="F288" s="20"/>
      <c r="G288" s="20"/>
      <c r="H288" s="20"/>
      <c r="I288" s="20"/>
      <c r="J288" s="32"/>
    </row>
    <row r="289" spans="1:10" ht="15.75">
      <c r="A289" s="21">
        <f>IF(F289&lt;&gt;"",1+MAX($A$7:A288),"")</f>
        <v>167</v>
      </c>
      <c r="B289" s="39"/>
      <c r="C289" s="40" t="s">
        <v>120</v>
      </c>
      <c r="D289" s="39">
        <f>14*3</f>
        <v>42</v>
      </c>
      <c r="E289" s="39">
        <v>0</v>
      </c>
      <c r="F289" s="42">
        <f t="shared" ref="F289" si="65">D289*(1+E289)</f>
        <v>42</v>
      </c>
      <c r="G289" s="43" t="s">
        <v>14</v>
      </c>
      <c r="H289" s="44"/>
      <c r="I289" s="45">
        <f t="shared" ref="I289" si="66">H289*F289</f>
        <v>0</v>
      </c>
      <c r="J289" s="46"/>
    </row>
    <row r="290" spans="1:10" ht="16.5" thickBot="1">
      <c r="A290" s="21" t="str">
        <f>IF(F290&lt;&gt;"",1+MAX($A$7:A289),"")</f>
        <v/>
      </c>
      <c r="B290" s="20"/>
      <c r="C290" s="9"/>
      <c r="D290" s="20"/>
      <c r="E290" s="20"/>
      <c r="F290" s="14"/>
      <c r="G290" s="15"/>
      <c r="H290" s="20"/>
      <c r="I290" s="20"/>
      <c r="J290" s="32"/>
    </row>
    <row r="291" spans="1:10" s="35" customFormat="1" ht="16.5" thickBot="1">
      <c r="A291" s="66" t="str">
        <f>IF(F291&lt;&gt;"",1+MAX($A$7:A290),"")</f>
        <v/>
      </c>
      <c r="B291" s="67"/>
      <c r="C291" s="68" t="s">
        <v>79</v>
      </c>
      <c r="D291" s="69"/>
      <c r="E291" s="69"/>
      <c r="F291" s="69"/>
      <c r="G291" s="69"/>
      <c r="H291" s="69"/>
      <c r="I291" s="69"/>
      <c r="J291" s="70">
        <f>SUM(I292:I302)</f>
        <v>0</v>
      </c>
    </row>
    <row r="292" spans="1:10" ht="15.75">
      <c r="A292" s="21" t="str">
        <f>IF(F292&lt;&gt;"",1+MAX($A$7:A291),"")</f>
        <v/>
      </c>
      <c r="B292" s="20"/>
      <c r="C292" s="8"/>
      <c r="D292" s="8"/>
      <c r="E292" s="20"/>
      <c r="F292" s="20"/>
      <c r="G292" s="20"/>
      <c r="H292" s="20"/>
      <c r="I292" s="20"/>
      <c r="J292" s="32"/>
    </row>
    <row r="293" spans="1:10" ht="15.75">
      <c r="A293" s="21" t="str">
        <f>IF(F293&lt;&gt;"",1+MAX($A$7:A292),"")</f>
        <v/>
      </c>
      <c r="B293" s="20"/>
      <c r="C293" s="36" t="s">
        <v>84</v>
      </c>
      <c r="D293" s="20"/>
      <c r="E293" s="20"/>
      <c r="F293" s="20"/>
      <c r="G293" s="20"/>
      <c r="H293" s="20"/>
      <c r="I293" s="20"/>
      <c r="J293" s="32"/>
    </row>
    <row r="294" spans="1:10" ht="15.75">
      <c r="A294" s="21">
        <f>IF(F294&lt;&gt;"",1+MAX($A$7:A293),"")</f>
        <v>168</v>
      </c>
      <c r="B294" s="39"/>
      <c r="C294" s="40" t="s">
        <v>80</v>
      </c>
      <c r="D294" s="39">
        <v>7834</v>
      </c>
      <c r="E294" s="41">
        <v>0.1</v>
      </c>
      <c r="F294" s="42">
        <f t="shared" ref="F294" si="67">D294*(1+E294)</f>
        <v>8617.4000000000015</v>
      </c>
      <c r="G294" s="43" t="s">
        <v>13</v>
      </c>
      <c r="H294" s="44"/>
      <c r="I294" s="45">
        <f t="shared" ref="I294:I301" si="68">H294*F294</f>
        <v>0</v>
      </c>
      <c r="J294" s="46"/>
    </row>
    <row r="295" spans="1:10" ht="15.75">
      <c r="A295" s="21">
        <f>IF(F295&lt;&gt;"",1+MAX($A$7:A294),"")</f>
        <v>169</v>
      </c>
      <c r="B295" s="39"/>
      <c r="C295" s="40" t="s">
        <v>81</v>
      </c>
      <c r="D295" s="39">
        <v>7834</v>
      </c>
      <c r="E295" s="41">
        <v>0.1</v>
      </c>
      <c r="F295" s="42">
        <f t="shared" ref="F295:F299" si="69">D295*(1+E295)</f>
        <v>8617.4000000000015</v>
      </c>
      <c r="G295" s="43" t="s">
        <v>13</v>
      </c>
      <c r="H295" s="44"/>
      <c r="I295" s="45">
        <f t="shared" si="68"/>
        <v>0</v>
      </c>
      <c r="J295" s="32"/>
    </row>
    <row r="296" spans="1:10" ht="15.75">
      <c r="A296" s="21">
        <f>IF(F296&lt;&gt;"",1+MAX($A$7:A295),"")</f>
        <v>170</v>
      </c>
      <c r="B296" s="39"/>
      <c r="C296" s="40" t="s">
        <v>82</v>
      </c>
      <c r="D296" s="39">
        <v>7834</v>
      </c>
      <c r="E296" s="41">
        <v>0.1</v>
      </c>
      <c r="F296" s="42">
        <f t="shared" si="69"/>
        <v>8617.4000000000015</v>
      </c>
      <c r="G296" s="43" t="s">
        <v>13</v>
      </c>
      <c r="H296" s="44"/>
      <c r="I296" s="45">
        <f t="shared" si="68"/>
        <v>0</v>
      </c>
      <c r="J296" s="46"/>
    </row>
    <row r="297" spans="1:10" ht="15.75">
      <c r="A297" s="21">
        <f>IF(F297&lt;&gt;"",1+MAX($A$7:A296),"")</f>
        <v>171</v>
      </c>
      <c r="B297" s="39"/>
      <c r="C297" s="40" t="s">
        <v>83</v>
      </c>
      <c r="D297" s="39">
        <v>7834</v>
      </c>
      <c r="E297" s="41">
        <v>0.1</v>
      </c>
      <c r="F297" s="42">
        <f t="shared" si="69"/>
        <v>8617.4000000000015</v>
      </c>
      <c r="G297" s="43" t="s">
        <v>13</v>
      </c>
      <c r="H297" s="44"/>
      <c r="I297" s="45">
        <f t="shared" si="68"/>
        <v>0</v>
      </c>
      <c r="J297" s="46"/>
    </row>
    <row r="298" spans="1:10" ht="15.75">
      <c r="A298" s="21" t="str">
        <f>IF(F298&lt;&gt;"",1+MAX($A$7:A297),"")</f>
        <v/>
      </c>
      <c r="B298" s="20"/>
      <c r="C298" s="36" t="s">
        <v>86</v>
      </c>
      <c r="D298" s="20"/>
      <c r="E298" s="20"/>
      <c r="F298" s="20"/>
      <c r="G298" s="20"/>
      <c r="H298" s="16"/>
      <c r="I298" s="17"/>
      <c r="J298" s="32"/>
    </row>
    <row r="299" spans="1:10" ht="15.75">
      <c r="A299" s="21">
        <f>IF(F299&lt;&gt;"",1+MAX($A$7:A298),"")</f>
        <v>172</v>
      </c>
      <c r="B299" s="20"/>
      <c r="C299" s="40" t="s">
        <v>85</v>
      </c>
      <c r="D299" s="39">
        <v>296</v>
      </c>
      <c r="E299" s="41">
        <v>0.1</v>
      </c>
      <c r="F299" s="42">
        <f t="shared" si="69"/>
        <v>325.60000000000002</v>
      </c>
      <c r="G299" s="43" t="s">
        <v>14</v>
      </c>
      <c r="H299" s="44"/>
      <c r="I299" s="45">
        <f t="shared" si="68"/>
        <v>0</v>
      </c>
      <c r="J299" s="46"/>
    </row>
    <row r="300" spans="1:10" ht="15.75">
      <c r="A300" s="21" t="str">
        <f>IF(F300&lt;&gt;"",1+MAX($A$7:A299),"")</f>
        <v/>
      </c>
      <c r="B300" s="20"/>
      <c r="C300" s="36" t="s">
        <v>87</v>
      </c>
      <c r="D300" s="20"/>
      <c r="E300" s="13"/>
      <c r="F300" s="14"/>
      <c r="G300" s="15"/>
      <c r="H300" s="16"/>
      <c r="I300" s="17"/>
      <c r="J300" s="32"/>
    </row>
    <row r="301" spans="1:10" ht="15.75">
      <c r="A301" s="21">
        <f>IF(F301&lt;&gt;"",1+MAX($A$7:A300),"")</f>
        <v>173</v>
      </c>
      <c r="B301" s="39"/>
      <c r="C301" s="40" t="s">
        <v>88</v>
      </c>
      <c r="D301" s="39">
        <v>232</v>
      </c>
      <c r="E301" s="41">
        <v>0.1</v>
      </c>
      <c r="F301" s="42">
        <f t="shared" ref="F301" si="70">D301*(1+E301)</f>
        <v>255.20000000000002</v>
      </c>
      <c r="G301" s="43" t="s">
        <v>13</v>
      </c>
      <c r="H301" s="44"/>
      <c r="I301" s="45">
        <f t="shared" si="68"/>
        <v>0</v>
      </c>
      <c r="J301" s="32"/>
    </row>
    <row r="302" spans="1:10" ht="16.5" thickBot="1">
      <c r="A302" s="25"/>
      <c r="B302" s="20"/>
      <c r="C302" s="9"/>
      <c r="D302" s="20"/>
      <c r="E302" s="13"/>
      <c r="F302" s="14"/>
      <c r="G302" s="15"/>
      <c r="H302" s="20"/>
      <c r="I302" s="20"/>
      <c r="J302" s="33"/>
    </row>
    <row r="303" spans="1:10" ht="16.5" thickBot="1">
      <c r="A303" s="23"/>
      <c r="B303" s="1"/>
      <c r="C303" s="6"/>
      <c r="D303" s="2"/>
      <c r="E303" s="2"/>
      <c r="F303" s="2"/>
      <c r="G303" s="3"/>
      <c r="H303" s="1"/>
      <c r="I303" s="4"/>
      <c r="J303" s="26"/>
    </row>
    <row r="304" spans="1:10" ht="16.5" thickBot="1">
      <c r="A304" s="23"/>
      <c r="B304" s="1"/>
      <c r="C304" s="7"/>
      <c r="D304" s="2"/>
      <c r="E304" s="2"/>
      <c r="F304" s="2"/>
      <c r="G304" s="3"/>
      <c r="H304" s="1"/>
      <c r="I304" s="4"/>
      <c r="J304" s="26"/>
    </row>
  </sheetData>
  <mergeCells count="7">
    <mergeCell ref="A191:I191"/>
    <mergeCell ref="A240:I240"/>
    <mergeCell ref="G1:J1"/>
    <mergeCell ref="G2:J2"/>
    <mergeCell ref="C3:F3"/>
    <mergeCell ref="G3:J3"/>
    <mergeCell ref="C4:F4"/>
  </mergeCells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Sample Take-off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2015-05-03T22:19:15Z</cp:lastPrinted>
  <dcterms:created xsi:type="dcterms:W3CDTF">2004-05-05T14:08:18Z</dcterms:created>
  <dcterms:modified xsi:type="dcterms:W3CDTF">2018-11-14T18:15:45Z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